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3640" yWindow="2760" windowWidth="25600" windowHeight="16060" tabRatio="500"/>
  </bookViews>
  <sheets>
    <sheet name="Sheet1" sheetId="1" r:id="rId1"/>
    <sheet name="Coomassie quant" sheetId="7" r:id="rId2"/>
    <sheet name="Prism T test" sheetId="8" r:id="rId3"/>
  </sheets>
  <definedNames>
    <definedName name="_2018_02_11_E_G_384_well_Caspase_8_glo_Assay_HCT116_MPZ_GFP_IP" localSheetId="0">Sheet1!$A$2:$AL$22</definedName>
    <definedName name="_2018_02_11_quant_Coomassie_GFP_IP_Inputs_for_HCT116_MPZ" localSheetId="1">'Coomassie quant'!#REF!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T33" i="1" l="1"/>
  <c r="AT34" i="1"/>
  <c r="AT32" i="1"/>
  <c r="AS33" i="1"/>
  <c r="AS34" i="1"/>
  <c r="AS32" i="1"/>
  <c r="AM26" i="1"/>
  <c r="AN26" i="1"/>
  <c r="AO26" i="1"/>
  <c r="AM27" i="1"/>
  <c r="AN27" i="1"/>
  <c r="AO27" i="1"/>
  <c r="AM28" i="1"/>
  <c r="AN28" i="1"/>
  <c r="AO28" i="1"/>
  <c r="AN25" i="1"/>
  <c r="AO25" i="1"/>
  <c r="AM25" i="1"/>
  <c r="AM22" i="1"/>
  <c r="AN22" i="1"/>
  <c r="AO22" i="1"/>
  <c r="AM23" i="1"/>
  <c r="AN23" i="1"/>
  <c r="AO23" i="1"/>
  <c r="AM24" i="1"/>
  <c r="AN24" i="1"/>
  <c r="AO24" i="1"/>
  <c r="AN21" i="1"/>
  <c r="AO21" i="1"/>
  <c r="AM21" i="1"/>
  <c r="G13" i="7"/>
  <c r="G14" i="7"/>
  <c r="G15" i="7"/>
  <c r="G12" i="7"/>
  <c r="AI15" i="1"/>
  <c r="AI18" i="1"/>
  <c r="AI9" i="1"/>
  <c r="AG9" i="1"/>
  <c r="AI16" i="1"/>
  <c r="AI13" i="1"/>
  <c r="AI7" i="1"/>
  <c r="AG8" i="1"/>
  <c r="AH8" i="1"/>
  <c r="AI8" i="1"/>
  <c r="AH9" i="1"/>
  <c r="AG10" i="1"/>
  <c r="AH10" i="1"/>
  <c r="AI10" i="1"/>
  <c r="AG11" i="1"/>
  <c r="AH11" i="1"/>
  <c r="AI11" i="1"/>
  <c r="AG12" i="1"/>
  <c r="AH12" i="1"/>
  <c r="AI12" i="1"/>
  <c r="AG13" i="1"/>
  <c r="AH13" i="1"/>
  <c r="AG14" i="1"/>
  <c r="AH14" i="1"/>
  <c r="AI14" i="1"/>
  <c r="AG15" i="1"/>
  <c r="AH15" i="1"/>
  <c r="AG16" i="1"/>
  <c r="AH16" i="1"/>
  <c r="AG17" i="1"/>
  <c r="AH17" i="1"/>
  <c r="AI17" i="1"/>
  <c r="AG18" i="1"/>
  <c r="AH18" i="1"/>
  <c r="AH7" i="1"/>
  <c r="AG7" i="1"/>
  <c r="H13" i="7"/>
  <c r="H14" i="7"/>
  <c r="H15" i="7"/>
  <c r="H12" i="7"/>
  <c r="G16" i="7"/>
  <c r="G8" i="7"/>
  <c r="G7" i="7"/>
  <c r="H8" i="7"/>
  <c r="G9" i="7"/>
  <c r="H9" i="7"/>
  <c r="G10" i="7"/>
  <c r="H10" i="7"/>
  <c r="H7" i="7"/>
  <c r="G3" i="7"/>
  <c r="G2" i="7"/>
  <c r="H3" i="7"/>
  <c r="G4" i="7"/>
  <c r="H4" i="7"/>
  <c r="G5" i="7"/>
  <c r="H2" i="7"/>
  <c r="G11" i="7"/>
  <c r="G6" i="7"/>
  <c r="AZ11" i="1"/>
  <c r="AZ29" i="1"/>
  <c r="BA11" i="1"/>
  <c r="BA29" i="1"/>
  <c r="BB11" i="1"/>
  <c r="BB29" i="1"/>
  <c r="AZ12" i="1"/>
  <c r="AZ30" i="1"/>
  <c r="BA12" i="1"/>
  <c r="BA30" i="1"/>
  <c r="BB12" i="1"/>
  <c r="BB30" i="1"/>
  <c r="BA10" i="1"/>
  <c r="BA28" i="1"/>
  <c r="BB10" i="1"/>
  <c r="BB28" i="1"/>
  <c r="AZ10" i="1"/>
  <c r="AZ28" i="1"/>
  <c r="AX15" i="1"/>
  <c r="BA21" i="1"/>
  <c r="BB21" i="1"/>
  <c r="AX16" i="1"/>
  <c r="BA22" i="1"/>
  <c r="BB22" i="1"/>
  <c r="AX17" i="1"/>
  <c r="BA23" i="1"/>
  <c r="BB23" i="1"/>
  <c r="AZ22" i="1"/>
  <c r="AZ23" i="1"/>
  <c r="AZ21" i="1"/>
  <c r="AZ13" i="1"/>
  <c r="BA13" i="1"/>
  <c r="BB13" i="1"/>
  <c r="BC2" i="1"/>
  <c r="BD3" i="1"/>
  <c r="BE3" i="1"/>
  <c r="BF3" i="1"/>
  <c r="BH3" i="1"/>
  <c r="BD4" i="1"/>
  <c r="BE4" i="1"/>
  <c r="BF4" i="1"/>
  <c r="BH4" i="1"/>
  <c r="BD5" i="1"/>
  <c r="BE5" i="1"/>
  <c r="BF5" i="1"/>
  <c r="BH5" i="1"/>
  <c r="BD2" i="1"/>
  <c r="BE2" i="1"/>
  <c r="BF2" i="1"/>
  <c r="BH2" i="1"/>
  <c r="BG3" i="1"/>
  <c r="BG4" i="1"/>
  <c r="BG5" i="1"/>
  <c r="BG2" i="1"/>
  <c r="Z3" i="1"/>
  <c r="AA9" i="1"/>
  <c r="AB9" i="1"/>
  <c r="AC9" i="1"/>
  <c r="AJ9" i="1"/>
  <c r="AA8" i="1"/>
  <c r="AB8" i="1"/>
  <c r="AC8" i="1"/>
  <c r="AJ8" i="1"/>
  <c r="AA7" i="1"/>
  <c r="AB7" i="1"/>
  <c r="AC7" i="1"/>
  <c r="AJ7" i="1"/>
  <c r="AA18" i="1"/>
  <c r="AB18" i="1"/>
  <c r="AC18" i="1"/>
  <c r="AJ18" i="1"/>
  <c r="AA17" i="1"/>
  <c r="AB17" i="1"/>
  <c r="AC17" i="1"/>
  <c r="AJ17" i="1"/>
  <c r="AA16" i="1"/>
  <c r="AB16" i="1"/>
  <c r="AC16" i="1"/>
  <c r="AJ16" i="1"/>
  <c r="AA12" i="1"/>
  <c r="AB12" i="1"/>
  <c r="AC12" i="1"/>
  <c r="AJ12" i="1"/>
  <c r="AA11" i="1"/>
  <c r="AB11" i="1"/>
  <c r="AC11" i="1"/>
  <c r="AJ11" i="1"/>
  <c r="AA10" i="1"/>
  <c r="AB10" i="1"/>
  <c r="AC10" i="1"/>
  <c r="AJ10" i="1"/>
  <c r="AA15" i="1"/>
  <c r="AB15" i="1"/>
  <c r="AC15" i="1"/>
  <c r="AJ15" i="1"/>
  <c r="AA14" i="1"/>
  <c r="AB14" i="1"/>
  <c r="AC14" i="1"/>
  <c r="AJ14" i="1"/>
  <c r="AA13" i="1"/>
  <c r="AB13" i="1"/>
  <c r="AC13" i="1"/>
  <c r="AJ13" i="1"/>
  <c r="AK17" i="1"/>
  <c r="AK18" i="1"/>
  <c r="AJ5" i="1"/>
  <c r="AP4" i="1"/>
  <c r="AO4" i="1"/>
  <c r="AQ4" i="1"/>
  <c r="AR4" i="1"/>
  <c r="AK5" i="1"/>
  <c r="AQ11" i="1"/>
  <c r="AK4" i="1"/>
  <c r="AQ12" i="1"/>
  <c r="AK6" i="1"/>
  <c r="AQ13" i="1"/>
  <c r="AJ6" i="1"/>
  <c r="AP13" i="1"/>
  <c r="AJ4" i="1"/>
  <c r="AP12" i="1"/>
  <c r="AP11" i="1"/>
  <c r="AO5" i="1"/>
  <c r="AP5" i="1"/>
  <c r="AQ5" i="1"/>
  <c r="AS5" i="1"/>
  <c r="AO6" i="1"/>
  <c r="AP6" i="1"/>
  <c r="AQ6" i="1"/>
  <c r="AS6" i="1"/>
  <c r="AS4" i="1"/>
  <c r="AR5" i="1"/>
  <c r="AR6" i="1"/>
  <c r="AA5" i="1"/>
  <c r="AB5" i="1"/>
  <c r="AC5" i="1"/>
  <c r="AA6" i="1"/>
  <c r="AB6" i="1"/>
  <c r="AC6" i="1"/>
  <c r="AB4" i="1"/>
  <c r="AC4" i="1"/>
  <c r="AA4" i="1"/>
  <c r="AN6" i="1"/>
  <c r="AN5" i="1"/>
  <c r="AN4" i="1"/>
  <c r="AK8" i="1"/>
  <c r="AK9" i="1"/>
  <c r="AK10" i="1"/>
  <c r="AK11" i="1"/>
  <c r="AK12" i="1"/>
  <c r="AK13" i="1"/>
  <c r="AK14" i="1"/>
  <c r="AK15" i="1"/>
  <c r="AK16" i="1"/>
  <c r="AK7" i="1"/>
  <c r="V4" i="1"/>
  <c r="V6" i="1"/>
  <c r="V5" i="1"/>
</calcChain>
</file>

<file path=xl/connections.xml><?xml version="1.0" encoding="utf-8"?>
<connections xmlns="http://schemas.openxmlformats.org/spreadsheetml/2006/main">
  <connection id="1" name="2018-02-11 E-G 384 well Caspase 8 glo Assay HCT116 MPZ GFP IP.txt" type="6" refreshedVersion="0" background="1" saveData="1">
    <textPr fileType="mac" sourceFile="KINGSTON:Mable:Plate Reader:Caspase Glo 8:2018-02-11 E-G 384 well Caspase 8 glo Assay HCT116 MPZ GFP IP.txt">
      <textFields count="3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2018-02-11 quant-Caspase glo 8 assay for GFP IP of HCT116 MPZ.xls" type="6" refreshedVersion="0" background="1" saveData="1">
    <textPr fileType="mac" sourceFile="Macintosh HD:Users:mabel:Desktop:DR5 Collaboration- desktop:GFPTrap IP for HCT116 MPZ GFP:2018-02-11 GFPTrap IP for HCT116 MPZ GFP:2018-02-11 quant-Caspase glo 8 assay for GFP IP of HCT116 MPZ.xls">
      <textFields count="4">
        <textField/>
        <textField/>
        <textField/>
        <textField/>
      </textFields>
    </textPr>
  </connection>
  <connection id="3" name="2018-02-11 quant-Caspase glo 8 assay for GFP IP of HCT116 MPZ.xls1" type="6" refreshedVersion="0" background="1" saveData="1">
    <textPr fileType="mac" sourceFile="Macintosh HD:Users:mabel:Desktop:DR5 Collaboration- desktop:GFPTrap IP for HCT116 MPZ GFP:2018-02-11 GFPTrap IP for HCT116 MPZ GFP:2018-02-11 quant-Caspase glo 8 assay for GFP IP of HCT116 MPZ.xls">
      <textFields count="4">
        <textField/>
        <textField/>
        <textField/>
        <textField/>
      </textFields>
    </textPr>
  </connection>
  <connection id="4" name="2018-02-11 quant-Caspase glo 8 assay for GFP IP of HCT116 MPZ.xls2" type="6" refreshedVersion="0" background="1" saveData="1">
    <textPr fileType="mac" sourceFile="Macintosh HD:Users:mabel:Desktop:DR5 Collaboration- desktop:GFPTrap IP for HCT116 MPZ GFP:2018-02-11 GFPTrap IP for HCT116 MPZ GFP:2018-02-11 quant-Caspase glo 8 assay for GFP IP of HCT116 MPZ.xls">
      <textFields count="4">
        <textField/>
        <textField/>
        <textField/>
        <textField/>
      </textFields>
    </textPr>
  </connection>
  <connection id="5" name="2018-02-11 quant-Coomassie GFP IP Inputs for HCT116 MPZ.xls" type="6" refreshedVersion="0" background="1" saveData="1">
    <textPr fileType="mac" sourceFile="Macintosh HD:Users:mabel:Desktop:DR5 Collaboration- desktop:GFPTrap IP for HCT116 MPZ GFP:2018-02-11 GFPTrap IP for HCT116 MPZ GFP:2018-02-11 quant-Coomassie GFP IP Inputs for HCT116 MPZ.xls">
      <textFields count="4">
        <textField/>
        <textField/>
        <textField/>
        <textField/>
      </textFields>
    </textPr>
  </connection>
  <connection id="6" name="2018-02-11 quant-Coomassie GFP IP Inputs for HCT116 MPZ.xls1" type="6" refreshedVersion="0" background="1" saveData="1">
    <textPr fileType="mac" sourceFile="Macintosh HD:Users:mabel:Desktop:DR5 Collaboration- desktop:GFPTrap IP for HCT116 MPZ GFP:2018-02-11 GFPTrap IP for HCT116 MPZ GFP:2018-02-11 quant-Coomassie GFP IP Inputs for HCT116 MPZ.xls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<sst xmlns="http://schemas.openxmlformats.org/spreadsheetml/2006/main" count="368" uniqueCount="100">
  <si>
    <t xml:space="preserve">##BLOCKS= 1          </t>
  </si>
  <si>
    <t>Plate:</t>
  </si>
  <si>
    <t>Plate01</t>
  </si>
  <si>
    <t>PlateFormat</t>
  </si>
  <si>
    <t>Endpoint</t>
  </si>
  <si>
    <t>Luminescence</t>
  </si>
  <si>
    <t>Raw</t>
  </si>
  <si>
    <t>Temperature(¡C)</t>
  </si>
  <si>
    <t>~End</t>
  </si>
  <si>
    <t>sample</t>
  </si>
  <si>
    <t>dilution</t>
  </si>
  <si>
    <t>input</t>
  </si>
  <si>
    <t>construct</t>
  </si>
  <si>
    <t>empty</t>
  </si>
  <si>
    <t>empty + tg</t>
  </si>
  <si>
    <t>empty + Tg</t>
  </si>
  <si>
    <t>MPZ</t>
  </si>
  <si>
    <t>blank</t>
  </si>
  <si>
    <t>GFP beads</t>
  </si>
  <si>
    <t>cytoGFP</t>
  </si>
  <si>
    <t>cyto-GFP</t>
  </si>
  <si>
    <t>rep1</t>
  </si>
  <si>
    <t>rep2</t>
  </si>
  <si>
    <t>rep3</t>
  </si>
  <si>
    <t>Area</t>
  </si>
  <si>
    <t>IntDen</t>
  </si>
  <si>
    <t>RawIntDen</t>
  </si>
  <si>
    <t>bg corrected</t>
  </si>
  <si>
    <t xml:space="preserve">MPZ </t>
  </si>
  <si>
    <t>average</t>
  </si>
  <si>
    <t>st dev</t>
  </si>
  <si>
    <t>norm factor relative to empty</t>
  </si>
  <si>
    <t>normalized rep1</t>
  </si>
  <si>
    <t>normalized rep2</t>
  </si>
  <si>
    <t>normalized rep3</t>
  </si>
  <si>
    <t>background substracted</t>
  </si>
  <si>
    <t>average baackground</t>
  </si>
  <si>
    <t>Fold change relative to empty average</t>
  </si>
  <si>
    <t>average fold change</t>
  </si>
  <si>
    <t>st dev fold change</t>
  </si>
  <si>
    <t>absolute RLUs</t>
  </si>
  <si>
    <t>GFP</t>
  </si>
  <si>
    <t>Table Analyzed</t>
  </si>
  <si>
    <t>vs.</t>
  </si>
  <si>
    <t>Column A</t>
  </si>
  <si>
    <t>Unpaired t test</t>
  </si>
  <si>
    <t>P value</t>
  </si>
  <si>
    <t>P value summary</t>
  </si>
  <si>
    <t>Significantly different? (P &lt; 0.05)</t>
  </si>
  <si>
    <t>One- or two-tailed P value?</t>
  </si>
  <si>
    <t>Two-tailed</t>
  </si>
  <si>
    <t>t, df</t>
  </si>
  <si>
    <t>How big is the difference?</t>
  </si>
  <si>
    <t>Mean ± SEM of column A</t>
  </si>
  <si>
    <t>Difference between means</t>
  </si>
  <si>
    <t>95% confidence interval</t>
  </si>
  <si>
    <t>F test to compare variances</t>
  </si>
  <si>
    <t>F,DFn, Dfd</t>
  </si>
  <si>
    <t>**</t>
  </si>
  <si>
    <t>Yes</t>
  </si>
  <si>
    <t>rep 1</t>
  </si>
  <si>
    <t>rep 2</t>
  </si>
  <si>
    <t>rep 3</t>
  </si>
  <si>
    <t>fold change relative to empty rep2</t>
  </si>
  <si>
    <t>fold change relative to empty rep3</t>
  </si>
  <si>
    <t>fold change relative to avg. empty rep1</t>
  </si>
  <si>
    <t>avg empty</t>
  </si>
  <si>
    <t>avg fold change</t>
  </si>
  <si>
    <t>sem</t>
  </si>
  <si>
    <t>R squared</t>
  </si>
  <si>
    <t>total C8 activity recovered on beads</t>
  </si>
  <si>
    <t>total C8 activity on lysates</t>
  </si>
  <si>
    <t>% C8 activity recovered on beads</t>
  </si>
  <si>
    <t>mean</t>
  </si>
  <si>
    <t>background</t>
  </si>
  <si>
    <t>Rep</t>
  </si>
  <si>
    <t>correction factor (from Coomasie quant) rep 1</t>
  </si>
  <si>
    <t>correction factor (from Coomasie quant) rep 2</t>
  </si>
  <si>
    <t>correction factor (from Coomasie quant) rep 3</t>
  </si>
  <si>
    <t>fold change relative to empty</t>
  </si>
  <si>
    <t>Data 1</t>
  </si>
  <si>
    <t>Column B</t>
  </si>
  <si>
    <t>t=4.279 df=10</t>
  </si>
  <si>
    <t>1.000 ± 0.0, n=6</t>
  </si>
  <si>
    <t>Mean ± SEM of column B</t>
  </si>
  <si>
    <t>1.173 ± 0.04054, n=6</t>
  </si>
  <si>
    <t>0.1735 ± 0.04054</t>
  </si>
  <si>
    <t>0.08315 to 0.2638</t>
  </si>
  <si>
    <t>t=3.629 df=10</t>
  </si>
  <si>
    <t>1.899 ± 0.2476, n=6</t>
  </si>
  <si>
    <t>0.8986 ± 0.2476</t>
  </si>
  <si>
    <t>0.3468 to 1.450</t>
  </si>
  <si>
    <t>*</t>
  </si>
  <si>
    <t>t=2.890 df=10</t>
  </si>
  <si>
    <t>0.7251 ± 0.2509</t>
  </si>
  <si>
    <t>0.1660 to 1.284</t>
  </si>
  <si>
    <t>37.32, 5, 5</t>
  </si>
  <si>
    <t>dilution 0.01</t>
  </si>
  <si>
    <t>dilution 0.02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</si>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</sst>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color rgb="FF000000"/>
      <name val="Arial"/>
      <family val="2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3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empty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Sheet1!$AK$10:$AK$12</c:f>
                <c:numCache>
                  <c:formatCode>General</c:formatCode>
                  <c:ptCount val="3"/>
                  <c:pt idx="0">
                    <c:v>28.25787225417606</c:v>
                  </c:pt>
                  <c:pt idx="1">
                    <c:v>84.83403334943694</c:v>
                  </c:pt>
                  <c:pt idx="2">
                    <c:v>33.00486179842807</c:v>
                  </c:pt>
                </c:numCache>
              </c:numRef>
            </c:plus>
            <c:minus>
              <c:numRef>
                <c:f>Sheet1!$AK$10:$AK$12</c:f>
                <c:numCache>
                  <c:formatCode>General</c:formatCode>
                  <c:ptCount val="3"/>
                  <c:pt idx="0">
                    <c:v>28.25787225417606</c:v>
                  </c:pt>
                  <c:pt idx="1">
                    <c:v>84.83403334943694</c:v>
                  </c:pt>
                  <c:pt idx="2">
                    <c:v>33.00486179842807</c:v>
                  </c:pt>
                </c:numCache>
              </c:numRef>
            </c:minus>
          </c:errBars>
          <c:xVal>
            <c:numRef>
              <c:f>Sheet1!$V$10:$V$12</c:f>
              <c:numCache>
                <c:formatCode>General</c:formatCode>
                <c:ptCount val="3"/>
                <c:pt idx="0">
                  <c:v>0.005</c:v>
                </c:pt>
                <c:pt idx="1">
                  <c:v>0.01</c:v>
                </c:pt>
                <c:pt idx="2">
                  <c:v>0.02</c:v>
                </c:pt>
              </c:numCache>
            </c:numRef>
          </c:xVal>
          <c:yVal>
            <c:numRef>
              <c:f>Sheet1!$AJ$10:$AJ$12</c:f>
              <c:numCache>
                <c:formatCode>General</c:formatCode>
                <c:ptCount val="3"/>
                <c:pt idx="0">
                  <c:v>344.8886666666666</c:v>
                </c:pt>
                <c:pt idx="1">
                  <c:v>651.0463333333333</c:v>
                </c:pt>
                <c:pt idx="2">
                  <c:v>1219.097333333333</c:v>
                </c:pt>
              </c:numCache>
            </c:numRef>
          </c:yVal>
          <c:smooth val="0"/>
        </c:ser>
        <c:ser>
          <c:idx val="2"/>
          <c:order val="1"/>
          <c:tx>
            <c:v>empty w Tg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Sheet1!$AK$13:$AK$15</c:f>
                <c:numCache>
                  <c:formatCode>General</c:formatCode>
                  <c:ptCount val="3"/>
                  <c:pt idx="0">
                    <c:v>75.65415355867263</c:v>
                  </c:pt>
                  <c:pt idx="1">
                    <c:v>116.9904013258997</c:v>
                  </c:pt>
                  <c:pt idx="2">
                    <c:v>323.5165028383964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</c:errBars>
          <c:xVal>
            <c:numRef>
              <c:f>Sheet1!$V$13:$V$15</c:f>
              <c:numCache>
                <c:formatCode>General</c:formatCode>
                <c:ptCount val="3"/>
                <c:pt idx="0">
                  <c:v>0.005</c:v>
                </c:pt>
                <c:pt idx="1">
                  <c:v>0.01</c:v>
                </c:pt>
                <c:pt idx="2">
                  <c:v>0.02</c:v>
                </c:pt>
              </c:numCache>
            </c:numRef>
          </c:xVal>
          <c:yVal>
            <c:numRef>
              <c:f>Sheet1!$AJ$13:$AJ$15</c:f>
              <c:numCache>
                <c:formatCode>General</c:formatCode>
                <c:ptCount val="3"/>
                <c:pt idx="0">
                  <c:v>644.2906158382978</c:v>
                </c:pt>
                <c:pt idx="1">
                  <c:v>1153.14977711814</c:v>
                </c:pt>
                <c:pt idx="2">
                  <c:v>2522.431852775085</c:v>
                </c:pt>
              </c:numCache>
            </c:numRef>
          </c:yVal>
          <c:smooth val="0"/>
        </c:ser>
        <c:ser>
          <c:idx val="3"/>
          <c:order val="2"/>
          <c:tx>
            <c:v>MPZ</c:v>
          </c:tx>
          <c:spPr>
            <a:ln w="12700">
              <a:solidFill>
                <a:srgbClr val="008000"/>
              </a:solidFill>
            </a:ln>
          </c:spPr>
          <c:marker>
            <c:symbol val="circle"/>
            <c:size val="8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rgbClr val="008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Sheet1!$AK$16:$AK$18</c:f>
                <c:numCache>
                  <c:formatCode>General</c:formatCode>
                  <c:ptCount val="3"/>
                  <c:pt idx="0">
                    <c:v>64.76175943833318</c:v>
                  </c:pt>
                  <c:pt idx="1">
                    <c:v>428.0353285287198</c:v>
                  </c:pt>
                  <c:pt idx="2">
                    <c:v>654.3161873164855</c:v>
                  </c:pt>
                </c:numCache>
              </c:numRef>
            </c:plus>
            <c:minus>
              <c:numRef>
                <c:f>Sheet1!$AK$16:$AK$18</c:f>
                <c:numCache>
                  <c:formatCode>General</c:formatCode>
                  <c:ptCount val="3"/>
                  <c:pt idx="0">
                    <c:v>64.76175943833318</c:v>
                  </c:pt>
                  <c:pt idx="1">
                    <c:v>428.0353285287198</c:v>
                  </c:pt>
                  <c:pt idx="2">
                    <c:v>654.3161873164855</c:v>
                  </c:pt>
                </c:numCache>
              </c:numRef>
            </c:minus>
          </c:errBars>
          <c:xVal>
            <c:numRef>
              <c:f>Sheet1!$V$16:$V$18</c:f>
              <c:numCache>
                <c:formatCode>General</c:formatCode>
                <c:ptCount val="3"/>
                <c:pt idx="0">
                  <c:v>0.005</c:v>
                </c:pt>
                <c:pt idx="1">
                  <c:v>0.01</c:v>
                </c:pt>
                <c:pt idx="2">
                  <c:v>0.02</c:v>
                </c:pt>
              </c:numCache>
            </c:numRef>
          </c:xVal>
          <c:yVal>
            <c:numRef>
              <c:f>Sheet1!$AJ$16:$AJ$18</c:f>
              <c:numCache>
                <c:formatCode>General</c:formatCode>
                <c:ptCount val="3"/>
                <c:pt idx="0">
                  <c:v>426.9034029079814</c:v>
                </c:pt>
                <c:pt idx="1">
                  <c:v>1088.152220668992</c:v>
                </c:pt>
                <c:pt idx="2">
                  <c:v>2552.648582732576</c:v>
                </c:pt>
              </c:numCache>
            </c:numRef>
          </c:yVal>
          <c:smooth val="0"/>
        </c:ser>
        <c:ser>
          <c:idx val="0"/>
          <c:order val="3"/>
          <c:tx>
            <c:v>cyto-GFP</c:v>
          </c:tx>
          <c:spPr>
            <a:ln w="12700">
              <a:solidFill>
                <a:schemeClr val="accent6"/>
              </a:solidFill>
            </a:ln>
          </c:spPr>
          <c:marker>
            <c:symbol val="circle"/>
            <c:size val="8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Sheet1!$AK$7:$AK$9</c:f>
                <c:numCache>
                  <c:formatCode>General</c:formatCode>
                  <c:ptCount val="3"/>
                  <c:pt idx="0">
                    <c:v>44.80581814014569</c:v>
                  </c:pt>
                  <c:pt idx="1">
                    <c:v>40.81405835032431</c:v>
                  </c:pt>
                  <c:pt idx="2">
                    <c:v>101.840352838818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</c:errBars>
          <c:xVal>
            <c:numRef>
              <c:f>Sheet1!$V$7:$V$9</c:f>
              <c:numCache>
                <c:formatCode>General</c:formatCode>
                <c:ptCount val="3"/>
                <c:pt idx="0">
                  <c:v>0.005</c:v>
                </c:pt>
                <c:pt idx="1">
                  <c:v>0.01</c:v>
                </c:pt>
                <c:pt idx="2">
                  <c:v>0.02</c:v>
                </c:pt>
              </c:numCache>
            </c:numRef>
          </c:xVal>
          <c:yVal>
            <c:numRef>
              <c:f>Sheet1!$AJ$7:$AJ$9</c:f>
              <c:numCache>
                <c:formatCode>General</c:formatCode>
                <c:ptCount val="3"/>
                <c:pt idx="0">
                  <c:v>356.7802962770558</c:v>
                </c:pt>
                <c:pt idx="1">
                  <c:v>738.5873923219154</c:v>
                </c:pt>
                <c:pt idx="2">
                  <c:v>1465.761020090001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8043080"/>
        <c:axId val="-2088084776"/>
      </c:scatterChart>
      <c:valAx>
        <c:axId val="-2088043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Lysate dilution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8084776"/>
        <c:crosses val="autoZero"/>
        <c:crossBetween val="midCat"/>
      </c:valAx>
      <c:valAx>
        <c:axId val="-2088084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Caspase</a:t>
                </a:r>
                <a:r>
                  <a:rPr lang="en-US" baseline="0"/>
                  <a:t> 8 Activity (RLUs normalized to protein concentration)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8043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accent6">
                    <a:lumMod val="50000"/>
                  </a:schemeClr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Sheet1!$AS$11:$AS$13</c:f>
                <c:numCache>
                  <c:formatCode>General</c:formatCode>
                  <c:ptCount val="3"/>
                  <c:pt idx="0">
                    <c:v>0.216496568296018</c:v>
                  </c:pt>
                  <c:pt idx="1">
                    <c:v>0.07218291414328</c:v>
                  </c:pt>
                  <c:pt idx="2">
                    <c:v>0.695968854680258</c:v>
                  </c:pt>
                </c:numCache>
              </c:numRef>
            </c:plus>
            <c:minus>
              <c:numRef>
                <c:f>Sheet1!$AS$11:$AS$13</c:f>
                <c:numCache>
                  <c:formatCode>General</c:formatCode>
                  <c:ptCount val="3"/>
                  <c:pt idx="0">
                    <c:v>0.216496568296018</c:v>
                  </c:pt>
                  <c:pt idx="1">
                    <c:v>0.07218291414328</c:v>
                  </c:pt>
                  <c:pt idx="2">
                    <c:v>0.695968854680258</c:v>
                  </c:pt>
                </c:numCache>
              </c:numRef>
            </c:minus>
          </c:errBars>
          <c:cat>
            <c:strRef>
              <c:f>Sheet1!$AT$11:$AT$13</c:f>
              <c:strCache>
                <c:ptCount val="3"/>
                <c:pt idx="0">
                  <c:v>empty</c:v>
                </c:pt>
                <c:pt idx="1">
                  <c:v>GFP</c:v>
                </c:pt>
                <c:pt idx="2">
                  <c:v>MPZ</c:v>
                </c:pt>
              </c:strCache>
            </c:strRef>
          </c:cat>
          <c:val>
            <c:numRef>
              <c:f>Sheet1!$AR$11:$AR$13</c:f>
              <c:numCache>
                <c:formatCode>General</c:formatCode>
                <c:ptCount val="3"/>
                <c:pt idx="0">
                  <c:v>1.0</c:v>
                </c:pt>
                <c:pt idx="1">
                  <c:v>1.208344001807365</c:v>
                </c:pt>
                <c:pt idx="2">
                  <c:v>3.50003765343776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096819192"/>
        <c:axId val="-2096276360"/>
      </c:barChart>
      <c:catAx>
        <c:axId val="-209681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GFP</a:t>
                </a:r>
                <a:r>
                  <a:rPr lang="en-US" b="0" baseline="0"/>
                  <a:t> pulldown sample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285905966956443"/>
              <c:y val="0.905666923213546"/>
            </c:manualLayout>
          </c:layout>
          <c:overlay val="0"/>
        </c:title>
        <c:majorTickMark val="out"/>
        <c:minorTickMark val="none"/>
        <c:tickLblPos val="nextTo"/>
        <c:crossAx val="-2096276360"/>
        <c:crosses val="autoZero"/>
        <c:auto val="1"/>
        <c:lblAlgn val="ctr"/>
        <c:lblOffset val="100"/>
        <c:noMultiLvlLbl val="0"/>
      </c:catAx>
      <c:valAx>
        <c:axId val="-2096276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fold change in caspase 8 activity</a:t>
                </a:r>
              </a:p>
            </c:rich>
          </c:tx>
          <c:layout>
            <c:manualLayout>
              <c:xMode val="edge"/>
              <c:yMode val="edge"/>
              <c:x val="0.0553880114696645"/>
              <c:y val="0.12877656740275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96819192"/>
        <c:crosses val="autoZero"/>
        <c:crossBetween val="between"/>
        <c:majorUnit val="1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accent6">
                    <a:lumMod val="50000"/>
                  </a:schemeClr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Sheet1!$AQ$11:$AQ$13</c:f>
                <c:numCache>
                  <c:formatCode>General</c:formatCode>
                  <c:ptCount val="3"/>
                  <c:pt idx="0">
                    <c:v>4.791429884004705</c:v>
                  </c:pt>
                  <c:pt idx="1">
                    <c:v>1.597528194847694</c:v>
                  </c:pt>
                  <c:pt idx="2">
                    <c:v>15.40295070216524</c:v>
                  </c:pt>
                </c:numCache>
              </c:numRef>
            </c:plus>
            <c:minus>
              <c:numRef>
                <c:f>Sheet1!$AQ$11:$AQ$13</c:f>
                <c:numCache>
                  <c:formatCode>General</c:formatCode>
                  <c:ptCount val="3"/>
                  <c:pt idx="0">
                    <c:v>4.791429884004705</c:v>
                  </c:pt>
                  <c:pt idx="1">
                    <c:v>1.597528194847694</c:v>
                  </c:pt>
                  <c:pt idx="2">
                    <c:v>15.40295070216524</c:v>
                  </c:pt>
                </c:numCache>
              </c:numRef>
            </c:minus>
          </c:errBars>
          <c:cat>
            <c:strRef>
              <c:f>Sheet1!$AT$11:$AT$13</c:f>
              <c:strCache>
                <c:ptCount val="3"/>
                <c:pt idx="0">
                  <c:v>empty</c:v>
                </c:pt>
                <c:pt idx="1">
                  <c:v>GFP</c:v>
                </c:pt>
                <c:pt idx="2">
                  <c:v>MPZ</c:v>
                </c:pt>
              </c:strCache>
            </c:strRef>
          </c:cat>
          <c:val>
            <c:numRef>
              <c:f>Sheet1!$AP$11:$AP$13</c:f>
              <c:numCache>
                <c:formatCode>General</c:formatCode>
                <c:ptCount val="3"/>
                <c:pt idx="0">
                  <c:v>22.13166666666666</c:v>
                </c:pt>
                <c:pt idx="1">
                  <c:v>26.74266666666667</c:v>
                </c:pt>
                <c:pt idx="2">
                  <c:v>77.46166666666665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083956136"/>
        <c:axId val="-2084075592"/>
      </c:barChart>
      <c:catAx>
        <c:axId val="-2083956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GFP</a:t>
                </a:r>
                <a:r>
                  <a:rPr lang="en-US" b="0" baseline="0"/>
                  <a:t> pulldown sample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2"/>
              <c:y val="0.875"/>
            </c:manualLayout>
          </c:layout>
          <c:overlay val="0"/>
        </c:title>
        <c:majorTickMark val="out"/>
        <c:minorTickMark val="none"/>
        <c:tickLblPos val="nextTo"/>
        <c:crossAx val="-2084075592"/>
        <c:crosses val="autoZero"/>
        <c:auto val="1"/>
        <c:lblAlgn val="ctr"/>
        <c:lblOffset val="100"/>
        <c:noMultiLvlLbl val="0"/>
      </c:catAx>
      <c:valAx>
        <c:axId val="-2084075592"/>
        <c:scaling>
          <c:orientation val="minMax"/>
          <c:max val="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Caspase 8 activity (RLUs)</a:t>
                </a:r>
              </a:p>
            </c:rich>
          </c:tx>
          <c:layout>
            <c:manualLayout>
              <c:xMode val="edge"/>
              <c:yMode val="edge"/>
              <c:x val="0.0939981151004773"/>
              <c:y val="0.0315543890347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83956136"/>
        <c:crosses val="autoZero"/>
        <c:crossBetween val="between"/>
        <c:majorUnit val="25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accent6">
                    <a:lumMod val="50000"/>
                  </a:schemeClr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Sheet1!$AT$32:$AT$34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0.0405373154813356</c:v>
                  </c:pt>
                  <c:pt idx="2">
                    <c:v>0.247628144163925</c:v>
                  </c:pt>
                </c:numCache>
              </c:numRef>
            </c:plus>
            <c:minus>
              <c:numRef>
                <c:f>Sheet1!$AT$32:$AT$34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0.0405373154813356</c:v>
                  </c:pt>
                  <c:pt idx="2">
                    <c:v>0.247628144163925</c:v>
                  </c:pt>
                </c:numCache>
              </c:numRef>
            </c:minus>
          </c:errBars>
          <c:cat>
            <c:strRef>
              <c:f>Sheet1!$AK$32:$AK$34</c:f>
              <c:strCache>
                <c:ptCount val="3"/>
                <c:pt idx="0">
                  <c:v>empty</c:v>
                </c:pt>
                <c:pt idx="1">
                  <c:v>GFP</c:v>
                </c:pt>
                <c:pt idx="2">
                  <c:v>MPZ</c:v>
                </c:pt>
              </c:strCache>
            </c:strRef>
          </c:cat>
          <c:val>
            <c:numRef>
              <c:f>Sheet1!$AS$32:$AS$34</c:f>
              <c:numCache>
                <c:formatCode>General</c:formatCode>
                <c:ptCount val="3"/>
                <c:pt idx="0">
                  <c:v>1.0</c:v>
                </c:pt>
                <c:pt idx="1">
                  <c:v>1.17346955875574</c:v>
                </c:pt>
                <c:pt idx="2">
                  <c:v>1.89856032228172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07320904"/>
        <c:axId val="-2084371992"/>
      </c:barChart>
      <c:catAx>
        <c:axId val="-2107320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Inputs</a:t>
                </a:r>
              </a:p>
            </c:rich>
          </c:tx>
          <c:layout>
            <c:manualLayout>
              <c:xMode val="edge"/>
              <c:yMode val="edge"/>
              <c:x val="0.285905966956443"/>
              <c:y val="0.90566692321354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84371992"/>
        <c:crosses val="autoZero"/>
        <c:auto val="1"/>
        <c:lblAlgn val="ctr"/>
        <c:lblOffset val="100"/>
        <c:noMultiLvlLbl val="0"/>
      </c:catAx>
      <c:valAx>
        <c:axId val="-2084371992"/>
        <c:scaling>
          <c:orientation val="minMax"/>
          <c:max val="5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fold change in caspase 8 activity</a:t>
                </a:r>
              </a:p>
            </c:rich>
          </c:tx>
          <c:layout>
            <c:manualLayout>
              <c:xMode val="edge"/>
              <c:yMode val="edge"/>
              <c:x val="0.0553880114696645"/>
              <c:y val="0.12877656740275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07320904"/>
        <c:crosses val="autoZero"/>
        <c:crossBetween val="between"/>
        <c:majorUnit val="1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495300</xdr:colOff>
      <xdr:row>30</xdr:row>
      <xdr:rowOff>139700</xdr:rowOff>
    </xdr:from>
    <xdr:to>
      <xdr:col>31</xdr:col>
      <xdr:colOff>939800</xdr:colOff>
      <xdr:row>47</xdr:row>
      <xdr:rowOff>158750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292100</xdr:colOff>
      <xdr:row>16</xdr:row>
      <xdr:rowOff>114300</xdr:rowOff>
    </xdr:from>
    <xdr:to>
      <xdr:col>46</xdr:col>
      <xdr:colOff>584200</xdr:colOff>
      <xdr:row>29</xdr:row>
      <xdr:rowOff>508000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41</xdr:col>
      <xdr:colOff>1035050</xdr:colOff>
      <xdr:row>14</xdr:row>
      <xdr:rowOff>6350</xdr:rowOff>
    </xdr:from>
    <xdr:to>
      <xdr:col>43</xdr:col>
      <xdr:colOff>406400</xdr:colOff>
      <xdr:row>29</xdr:row>
      <xdr:rowOff>273050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46</xdr:col>
      <xdr:colOff>838200</xdr:colOff>
      <xdr:row>29</xdr:row>
      <xdr:rowOff>342900</xdr:rowOff>
    </xdr:from>
    <xdr:to>
      <xdr:col>48</xdr:col>
      <xdr:colOff>381000</xdr:colOff>
      <xdr:row>39</xdr:row>
      <xdr:rowOff>101600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2018-02-11 E-G 384 well Caspase 8 glo Assay HCT116 MPZ GFP IP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4"/>
  <sheetViews>
    <sheetView tabSelected="1" topLeftCell="AM14" workbookViewId="0">
      <selection activeCell="AW27" sqref="AW27"/>
    </sheetView>
  </sheetViews>
  <sheetFormatPr baseColWidth="10" defaultRowHeight="15" x14ac:dyDescent="0"/>
  <cols>
    <col min="1" max="1" width="17.140625" bestFit="1" customWidth="1"/>
    <col min="2" max="2" width="13.7109375" bestFit="1" customWidth="1"/>
    <col min="3" max="3" width="9" bestFit="1" customWidth="1"/>
    <col min="4" max="4" width="10.42578125" bestFit="1" customWidth="1"/>
    <col min="5" max="5" width="8" bestFit="1" customWidth="1"/>
    <col min="6" max="6" width="12.140625" bestFit="1" customWidth="1"/>
    <col min="7" max="8" width="8" bestFit="1" customWidth="1"/>
    <col min="9" max="9" width="9" bestFit="1" customWidth="1"/>
    <col min="10" max="11" width="8" bestFit="1" customWidth="1"/>
    <col min="12" max="12" width="7" bestFit="1" customWidth="1"/>
    <col min="13" max="13" width="9.7109375" customWidth="1"/>
    <col min="14" max="14" width="9.5703125" customWidth="1"/>
    <col min="15" max="15" width="9" bestFit="1" customWidth="1"/>
    <col min="16" max="16" width="9.28515625" customWidth="1"/>
    <col min="17" max="17" width="8.42578125" customWidth="1"/>
    <col min="18" max="18" width="9.28515625" customWidth="1"/>
    <col min="19" max="19" width="10.42578125" customWidth="1"/>
    <col min="20" max="20" width="12.7109375" customWidth="1"/>
    <col min="21" max="21" width="12.42578125" customWidth="1"/>
    <col min="22" max="22" width="10" customWidth="1"/>
    <col min="23" max="23" width="8.5703125" customWidth="1"/>
    <col min="24" max="29" width="9" customWidth="1"/>
    <col min="30" max="32" width="12.7109375" customWidth="1"/>
    <col min="35" max="35" width="10" customWidth="1"/>
    <col min="36" max="36" width="8.7109375" customWidth="1"/>
    <col min="37" max="37" width="11" customWidth="1"/>
    <col min="42" max="42" width="14.85546875" customWidth="1"/>
    <col min="60" max="60" width="11.140625" bestFit="1" customWidth="1"/>
  </cols>
  <sheetData>
    <row r="1" spans="1:60" ht="60">
      <c r="AA1" t="s">
        <v>35</v>
      </c>
      <c r="AO1" s="1" t="s">
        <v>37</v>
      </c>
      <c r="AW1" s="1" t="s">
        <v>9</v>
      </c>
      <c r="AX1" s="1" t="s">
        <v>10</v>
      </c>
      <c r="AY1" s="1" t="s">
        <v>12</v>
      </c>
      <c r="AZ1" s="1" t="s">
        <v>32</v>
      </c>
      <c r="BA1" s="1" t="s">
        <v>33</v>
      </c>
      <c r="BB1" s="1" t="s">
        <v>34</v>
      </c>
      <c r="BC1" s="1" t="s">
        <v>66</v>
      </c>
      <c r="BD1" s="1" t="s">
        <v>65</v>
      </c>
      <c r="BE1" s="1" t="s">
        <v>63</v>
      </c>
      <c r="BF1" s="1" t="s">
        <v>64</v>
      </c>
      <c r="BG1" s="1" t="s">
        <v>67</v>
      </c>
      <c r="BH1" s="1" t="s">
        <v>68</v>
      </c>
    </row>
    <row r="2" spans="1:60" s="1" customFormat="1" ht="60">
      <c r="A2" s="1" t="s">
        <v>0</v>
      </c>
      <c r="T2" s="1" t="s">
        <v>12</v>
      </c>
      <c r="U2" s="1" t="s">
        <v>9</v>
      </c>
      <c r="V2" s="1" t="s">
        <v>10</v>
      </c>
      <c r="W2" s="1" t="s">
        <v>21</v>
      </c>
      <c r="X2" s="1" t="s">
        <v>22</v>
      </c>
      <c r="Y2" s="1" t="s">
        <v>23</v>
      </c>
      <c r="Z2" s="1" t="s">
        <v>36</v>
      </c>
      <c r="AA2" s="1" t="s">
        <v>21</v>
      </c>
      <c r="AB2" s="1" t="s">
        <v>22</v>
      </c>
      <c r="AC2" s="1" t="s">
        <v>23</v>
      </c>
      <c r="AD2" s="1" t="s">
        <v>76</v>
      </c>
      <c r="AE2" s="1" t="s">
        <v>77</v>
      </c>
      <c r="AF2" s="1" t="s">
        <v>78</v>
      </c>
      <c r="AG2" s="1" t="s">
        <v>32</v>
      </c>
      <c r="AH2" s="1" t="s">
        <v>33</v>
      </c>
      <c r="AI2" s="1" t="s">
        <v>34</v>
      </c>
      <c r="AJ2" s="1" t="s">
        <v>29</v>
      </c>
      <c r="AK2" s="1" t="s">
        <v>30</v>
      </c>
      <c r="AL2" s="1" t="s">
        <v>12</v>
      </c>
      <c r="AM2" s="1" t="s">
        <v>9</v>
      </c>
      <c r="AN2" s="1" t="s">
        <v>10</v>
      </c>
      <c r="AO2" s="1" t="s">
        <v>21</v>
      </c>
      <c r="AP2" s="1" t="s">
        <v>22</v>
      </c>
      <c r="AQ2" s="1" t="s">
        <v>23</v>
      </c>
      <c r="AR2" s="1" t="s">
        <v>38</v>
      </c>
      <c r="AS2" s="1" t="s">
        <v>39</v>
      </c>
      <c r="AT2" s="1" t="s">
        <v>12</v>
      </c>
      <c r="AU2" s="1" t="s">
        <v>9</v>
      </c>
      <c r="AW2" t="s">
        <v>11</v>
      </c>
      <c r="AX2">
        <v>0.02</v>
      </c>
      <c r="AY2" t="s">
        <v>13</v>
      </c>
      <c r="AZ2">
        <v>1181.289</v>
      </c>
      <c r="BA2">
        <v>1233.8520000000001</v>
      </c>
      <c r="BB2">
        <v>1242.1510000000001</v>
      </c>
      <c r="BC2">
        <f>AVERAGE(AZ2:BB2)</f>
        <v>1219.0973333333334</v>
      </c>
      <c r="BD2">
        <f>AZ2/$BC$2</f>
        <v>0.96898661632705285</v>
      </c>
      <c r="BE2">
        <f t="shared" ref="BE2:BF2" si="0">BA2/$BC$2</f>
        <v>1.0121029439268181</v>
      </c>
      <c r="BF2">
        <f t="shared" si="0"/>
        <v>1.018910439746129</v>
      </c>
      <c r="BG2" s="1">
        <f>AVERAGE(BD2:BF2)</f>
        <v>1</v>
      </c>
      <c r="BH2" s="1">
        <f>STDEV(BD2:BF2)/SQRT(3)</f>
        <v>1.5630717353622991E-2</v>
      </c>
    </row>
    <row r="3" spans="1:60">
      <c r="A3" t="s">
        <v>1</v>
      </c>
      <c r="B3" t="s">
        <v>2</v>
      </c>
      <c r="C3">
        <v>1.3</v>
      </c>
      <c r="D3" t="s">
        <v>3</v>
      </c>
      <c r="E3" t="s">
        <v>4</v>
      </c>
      <c r="F3" t="s">
        <v>5</v>
      </c>
      <c r="G3" t="s">
        <v>6</v>
      </c>
      <c r="H3" t="b">
        <v>0</v>
      </c>
      <c r="I3">
        <v>1</v>
      </c>
      <c r="O3">
        <v>1</v>
      </c>
      <c r="P3">
        <v>0</v>
      </c>
      <c r="Q3">
        <v>1</v>
      </c>
      <c r="R3">
        <v>16</v>
      </c>
      <c r="S3">
        <v>384</v>
      </c>
      <c r="T3" t="s">
        <v>17</v>
      </c>
      <c r="U3" t="s">
        <v>17</v>
      </c>
      <c r="W3">
        <v>19.364999999999998</v>
      </c>
      <c r="X3">
        <v>24.898</v>
      </c>
      <c r="Y3">
        <v>13.832000000000001</v>
      </c>
      <c r="Z3">
        <f>AVERAGE(W3:Y3)</f>
        <v>19.364999999999998</v>
      </c>
      <c r="AL3" t="s">
        <v>17</v>
      </c>
      <c r="AM3" t="s">
        <v>17</v>
      </c>
      <c r="AT3" t="s">
        <v>17</v>
      </c>
      <c r="AU3" t="s">
        <v>17</v>
      </c>
      <c r="AW3" t="s">
        <v>11</v>
      </c>
      <c r="AX3">
        <v>0.02</v>
      </c>
      <c r="AY3" t="s">
        <v>41</v>
      </c>
      <c r="AZ3">
        <v>1842.0206850719442</v>
      </c>
      <c r="BA3">
        <v>1513.4380735421626</v>
      </c>
      <c r="BB3">
        <v>1227.5882208254561</v>
      </c>
      <c r="BD3">
        <f t="shared" ref="BD3:BD5" si="1">AZ3/$BC$2</f>
        <v>1.5109709739380481</v>
      </c>
      <c r="BE3">
        <f t="shared" ref="BE3:BE5" si="2">BA3/$BC$2</f>
        <v>1.2414415421646638</v>
      </c>
      <c r="BF3">
        <f t="shared" ref="BF3:BF5" si="3">BB3/$BC$2</f>
        <v>1.0069648971086718</v>
      </c>
      <c r="BG3" s="1">
        <f t="shared" ref="BG3:BG5" si="4">AVERAGE(BD3:BF3)</f>
        <v>1.2531258044037947</v>
      </c>
      <c r="BH3" s="1">
        <f t="shared" ref="BH3:BH5" si="5">STDEV(BD3:BF3)/SQRT(3)</f>
        <v>0.14561126657220994</v>
      </c>
    </row>
    <row r="4" spans="1:60">
      <c r="B4" t="s">
        <v>7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  <c r="L4">
        <v>10</v>
      </c>
      <c r="M4">
        <v>11</v>
      </c>
      <c r="N4">
        <v>12</v>
      </c>
      <c r="O4">
        <v>13</v>
      </c>
      <c r="P4">
        <v>14</v>
      </c>
      <c r="Q4">
        <v>15</v>
      </c>
      <c r="R4">
        <v>16</v>
      </c>
      <c r="S4">
        <v>17</v>
      </c>
      <c r="T4" t="s">
        <v>19</v>
      </c>
      <c r="U4" t="s">
        <v>18</v>
      </c>
      <c r="V4">
        <f>1/15</f>
        <v>6.6666666666666666E-2</v>
      </c>
      <c r="W4">
        <v>27.664999999999999</v>
      </c>
      <c r="X4">
        <v>24.898</v>
      </c>
      <c r="Y4">
        <v>27.664999999999999</v>
      </c>
      <c r="AA4">
        <f>W4-$Z$3</f>
        <v>8.3000000000000007</v>
      </c>
      <c r="AB4">
        <f t="shared" ref="AB4:AC4" si="6">X4-$Z$3</f>
        <v>5.5330000000000013</v>
      </c>
      <c r="AC4">
        <f t="shared" si="6"/>
        <v>8.3000000000000007</v>
      </c>
      <c r="AJ4">
        <f>AVERAGE(W4:Y4)</f>
        <v>26.742666666666668</v>
      </c>
      <c r="AK4">
        <f>STDEV(W4:Y4)</f>
        <v>1.597528194847694</v>
      </c>
      <c r="AL4" t="s">
        <v>19</v>
      </c>
      <c r="AM4" t="s">
        <v>18</v>
      </c>
      <c r="AN4">
        <f>1/15</f>
        <v>6.6666666666666666E-2</v>
      </c>
      <c r="AO4">
        <f>W4/$AJ$5</f>
        <v>1.2500188267188794</v>
      </c>
      <c r="AP4">
        <f>X4/$AJ$5</f>
        <v>1.1249943519843364</v>
      </c>
      <c r="AQ4">
        <f t="shared" ref="AQ4" si="7">Y4/$AJ$5</f>
        <v>1.2500188267188794</v>
      </c>
      <c r="AR4">
        <f>AVERAGE(AO4:AQ4)</f>
        <v>1.208344001807365</v>
      </c>
      <c r="AS4">
        <f>STDEV(AO4:AQ4)</f>
        <v>7.2182914143279986E-2</v>
      </c>
      <c r="AT4" t="s">
        <v>19</v>
      </c>
      <c r="AU4" t="s">
        <v>18</v>
      </c>
      <c r="AW4" t="s">
        <v>11</v>
      </c>
      <c r="AX4">
        <v>0.02</v>
      </c>
      <c r="AY4" t="s">
        <v>16</v>
      </c>
      <c r="AZ4">
        <v>3305.2514449415612</v>
      </c>
      <c r="BA4">
        <v>2233.9784957952384</v>
      </c>
      <c r="BB4">
        <v>1636.0181877037046</v>
      </c>
      <c r="BD4">
        <f t="shared" si="1"/>
        <v>2.7112285086410064</v>
      </c>
      <c r="BE4">
        <f t="shared" si="2"/>
        <v>1.8324857537723853</v>
      </c>
      <c r="BF4">
        <f t="shared" si="3"/>
        <v>1.3419914415122209</v>
      </c>
      <c r="BG4" s="1">
        <f t="shared" si="4"/>
        <v>1.9619019013085375</v>
      </c>
      <c r="BH4" s="1">
        <f t="shared" si="5"/>
        <v>0.40052629582096272</v>
      </c>
    </row>
    <row r="5" spans="1:60">
      <c r="B5">
        <v>23.2</v>
      </c>
      <c r="L5" t="s">
        <v>17</v>
      </c>
      <c r="T5" t="s">
        <v>13</v>
      </c>
      <c r="U5" t="s">
        <v>18</v>
      </c>
      <c r="V5">
        <f>1/15</f>
        <v>6.6666666666666666E-2</v>
      </c>
      <c r="W5">
        <v>16.599</v>
      </c>
      <c r="X5">
        <v>24.898</v>
      </c>
      <c r="Y5">
        <v>24.898</v>
      </c>
      <c r="AA5">
        <f t="shared" ref="AA5:AA18" si="8">W5-$Z$3</f>
        <v>-2.7659999999999982</v>
      </c>
      <c r="AB5">
        <f t="shared" ref="AB5:AB18" si="9">X5-$Z$3</f>
        <v>5.5330000000000013</v>
      </c>
      <c r="AC5">
        <f t="shared" ref="AC5:AC18" si="10">Y5-$Z$3</f>
        <v>5.5330000000000013</v>
      </c>
      <c r="AJ5">
        <f>AVERAGE(W5:Y5)</f>
        <v>22.131666666666664</v>
      </c>
      <c r="AK5">
        <f>STDEV(W5:Y5)</f>
        <v>4.7914298840047058</v>
      </c>
      <c r="AL5" t="s">
        <v>13</v>
      </c>
      <c r="AM5" t="s">
        <v>18</v>
      </c>
      <c r="AN5">
        <f>1/15</f>
        <v>6.6666666666666666E-2</v>
      </c>
      <c r="AO5">
        <f t="shared" ref="AO5:AO6" si="11">W5/$AJ$5</f>
        <v>0.75001129603132777</v>
      </c>
      <c r="AP5">
        <f t="shared" ref="AP5:AP6" si="12">X5/$AJ$5</f>
        <v>1.1249943519843364</v>
      </c>
      <c r="AQ5">
        <f t="shared" ref="AQ5:AQ6" si="13">Y5/$AJ$5</f>
        <v>1.1249943519843364</v>
      </c>
      <c r="AR5">
        <f t="shared" ref="AR5:AR6" si="14">AVERAGE(AO5:AQ5)</f>
        <v>1.0000000000000002</v>
      </c>
      <c r="AS5">
        <f t="shared" ref="AS5:AS6" si="15">STDEV(AO5:AQ5)</f>
        <v>0.21649656829601779</v>
      </c>
      <c r="AT5" t="s">
        <v>13</v>
      </c>
      <c r="AU5" t="s">
        <v>18</v>
      </c>
      <c r="AW5" t="s">
        <v>11</v>
      </c>
      <c r="AX5">
        <v>0.02</v>
      </c>
      <c r="AY5" t="s">
        <v>14</v>
      </c>
      <c r="AZ5">
        <v>2882.4492950911203</v>
      </c>
      <c r="BA5">
        <v>2428.7568361011859</v>
      </c>
      <c r="BB5">
        <v>2388.3032644890363</v>
      </c>
      <c r="BD5">
        <f t="shared" si="1"/>
        <v>2.3644127636714161</v>
      </c>
      <c r="BE5">
        <f t="shared" si="2"/>
        <v>1.9922583453286085</v>
      </c>
      <c r="BF5">
        <f t="shared" si="3"/>
        <v>1.9590751281185939</v>
      </c>
      <c r="BG5" s="1">
        <f t="shared" si="4"/>
        <v>2.1052487457062061</v>
      </c>
      <c r="BH5" s="1">
        <f t="shared" si="5"/>
        <v>0.1299355899821209</v>
      </c>
    </row>
    <row r="6" spans="1:60">
      <c r="B6" t="s">
        <v>12</v>
      </c>
      <c r="C6" t="s">
        <v>13</v>
      </c>
      <c r="D6" t="s">
        <v>16</v>
      </c>
      <c r="E6" t="s">
        <v>13</v>
      </c>
      <c r="F6" t="s">
        <v>20</v>
      </c>
      <c r="G6" t="s">
        <v>13</v>
      </c>
      <c r="H6" t="s">
        <v>20</v>
      </c>
      <c r="I6" t="s">
        <v>14</v>
      </c>
      <c r="J6" t="s">
        <v>20</v>
      </c>
      <c r="K6" t="s">
        <v>15</v>
      </c>
      <c r="L6" t="s">
        <v>17</v>
      </c>
      <c r="M6" t="s">
        <v>15</v>
      </c>
      <c r="N6" t="s">
        <v>13</v>
      </c>
      <c r="O6" t="s">
        <v>16</v>
      </c>
      <c r="P6" t="s">
        <v>16</v>
      </c>
      <c r="Q6" t="s">
        <v>16</v>
      </c>
      <c r="R6" t="s">
        <v>19</v>
      </c>
      <c r="T6" t="s">
        <v>16</v>
      </c>
      <c r="U6" t="s">
        <v>18</v>
      </c>
      <c r="V6">
        <f>1/15</f>
        <v>6.6666666666666666E-2</v>
      </c>
      <c r="W6">
        <v>91.293999999999997</v>
      </c>
      <c r="X6">
        <v>80.227999999999994</v>
      </c>
      <c r="Y6">
        <v>60.863</v>
      </c>
      <c r="AA6">
        <f t="shared" si="8"/>
        <v>71.929000000000002</v>
      </c>
      <c r="AB6">
        <f t="shared" si="9"/>
        <v>60.863</v>
      </c>
      <c r="AC6">
        <f t="shared" si="10"/>
        <v>41.498000000000005</v>
      </c>
      <c r="AJ6">
        <f>AVERAGE(W6:Y6)</f>
        <v>77.461666666666659</v>
      </c>
      <c r="AK6">
        <f>STDEV(W6:Y6)</f>
        <v>15.402950702165244</v>
      </c>
      <c r="AL6" t="s">
        <v>16</v>
      </c>
      <c r="AM6" t="s">
        <v>18</v>
      </c>
      <c r="AN6">
        <f>1/15</f>
        <v>6.6666666666666666E-2</v>
      </c>
      <c r="AO6">
        <f t="shared" si="11"/>
        <v>4.1250395361096475</v>
      </c>
      <c r="AP6">
        <f t="shared" si="12"/>
        <v>3.6250320054220952</v>
      </c>
      <c r="AQ6">
        <f t="shared" si="13"/>
        <v>2.7500414187815352</v>
      </c>
      <c r="AR6">
        <f t="shared" si="14"/>
        <v>3.5000376534377593</v>
      </c>
      <c r="AS6">
        <f t="shared" si="15"/>
        <v>0.69596885468025771</v>
      </c>
      <c r="AT6" t="s">
        <v>16</v>
      </c>
      <c r="AU6" t="s">
        <v>18</v>
      </c>
    </row>
    <row r="7" spans="1:60">
      <c r="B7" t="s">
        <v>9</v>
      </c>
      <c r="C7" t="s">
        <v>11</v>
      </c>
      <c r="D7" t="s">
        <v>11</v>
      </c>
      <c r="E7" t="s">
        <v>11</v>
      </c>
      <c r="F7" t="s">
        <v>11</v>
      </c>
      <c r="G7" t="s">
        <v>11</v>
      </c>
      <c r="H7" t="s">
        <v>11</v>
      </c>
      <c r="I7" t="s">
        <v>11</v>
      </c>
      <c r="J7" t="s">
        <v>11</v>
      </c>
      <c r="K7" t="s">
        <v>11</v>
      </c>
      <c r="L7" t="s">
        <v>17</v>
      </c>
      <c r="M7" t="s">
        <v>11</v>
      </c>
      <c r="N7" t="s">
        <v>18</v>
      </c>
      <c r="O7" t="s">
        <v>11</v>
      </c>
      <c r="P7" t="s">
        <v>18</v>
      </c>
      <c r="Q7" t="s">
        <v>11</v>
      </c>
      <c r="R7" t="s">
        <v>18</v>
      </c>
      <c r="T7" t="s">
        <v>20</v>
      </c>
      <c r="U7" t="s">
        <v>11</v>
      </c>
      <c r="V7">
        <v>5.0000000000000001E-3</v>
      </c>
      <c r="W7">
        <v>271.11500000000001</v>
      </c>
      <c r="X7">
        <v>213.01900000000001</v>
      </c>
      <c r="Y7">
        <v>240.684</v>
      </c>
      <c r="AA7">
        <f t="shared" si="8"/>
        <v>251.75</v>
      </c>
      <c r="AB7">
        <f t="shared" si="9"/>
        <v>193.654</v>
      </c>
      <c r="AC7">
        <f t="shared" si="10"/>
        <v>221.31899999999999</v>
      </c>
      <c r="AD7">
        <v>0.62177607954237868</v>
      </c>
      <c r="AE7">
        <v>0.61236202273603046</v>
      </c>
      <c r="AF7">
        <v>0.6337681001353701</v>
      </c>
      <c r="AG7">
        <f>AA7/AD7</f>
        <v>404.88852544035728</v>
      </c>
      <c r="AH7">
        <f t="shared" ref="AH7" si="16">AB7/AE7</f>
        <v>316.24103522088927</v>
      </c>
      <c r="AI7">
        <f t="shared" ref="AI7:AI18" si="17">AC7/AF7</f>
        <v>349.21132816992088</v>
      </c>
      <c r="AJ7">
        <f t="shared" ref="AJ7:AJ18" si="18">AVERAGE(AG7:AI7)</f>
        <v>356.78029627705581</v>
      </c>
      <c r="AK7">
        <f>STDEV(AG7:AI7)</f>
        <v>44.805818140145689</v>
      </c>
      <c r="AL7" t="s">
        <v>20</v>
      </c>
      <c r="AM7" t="s">
        <v>11</v>
      </c>
      <c r="AN7">
        <v>5.0000000000000001E-3</v>
      </c>
    </row>
    <row r="8" spans="1:60">
      <c r="B8" t="s">
        <v>10</v>
      </c>
      <c r="C8">
        <v>0.02</v>
      </c>
      <c r="D8">
        <v>5.0000000000000001E-3</v>
      </c>
      <c r="E8">
        <v>0.01</v>
      </c>
      <c r="F8">
        <v>0.02</v>
      </c>
      <c r="G8">
        <v>5.0000000000000001E-3</v>
      </c>
      <c r="H8">
        <v>0.01</v>
      </c>
      <c r="I8">
        <v>0.02</v>
      </c>
      <c r="J8">
        <v>5.0000000000000001E-3</v>
      </c>
      <c r="K8">
        <v>0.01</v>
      </c>
      <c r="M8">
        <v>5.0000000000000001E-3</v>
      </c>
      <c r="O8">
        <v>0.02</v>
      </c>
      <c r="Q8">
        <v>0.01</v>
      </c>
      <c r="T8" t="s">
        <v>20</v>
      </c>
      <c r="U8" t="s">
        <v>11</v>
      </c>
      <c r="V8">
        <v>0.01</v>
      </c>
      <c r="W8">
        <v>481.36799999999999</v>
      </c>
      <c r="X8">
        <v>445.404</v>
      </c>
      <c r="Y8">
        <v>511.79899999999998</v>
      </c>
      <c r="AA8">
        <f t="shared" si="8"/>
        <v>462.00299999999999</v>
      </c>
      <c r="AB8">
        <f t="shared" si="9"/>
        <v>426.03899999999999</v>
      </c>
      <c r="AC8">
        <f t="shared" si="10"/>
        <v>492.43399999999997</v>
      </c>
      <c r="AD8">
        <v>0.62177607954237868</v>
      </c>
      <c r="AE8">
        <v>0.61236202273603046</v>
      </c>
      <c r="AF8">
        <v>0.6337681001353701</v>
      </c>
      <c r="AG8">
        <f t="shared" ref="AG8:AG18" si="19">AA8/AD8</f>
        <v>743.03759054228954</v>
      </c>
      <c r="AH8">
        <f t="shared" ref="AH8:AH18" si="20">AB8/AE8</f>
        <v>695.73060409014238</v>
      </c>
      <c r="AI8">
        <f t="shared" si="17"/>
        <v>776.99398233331442</v>
      </c>
      <c r="AJ8">
        <f t="shared" si="18"/>
        <v>738.58739232191544</v>
      </c>
      <c r="AK8">
        <f t="shared" ref="AK8:AK18" si="21">STDEV(AG8:AI8)</f>
        <v>40.814058350324309</v>
      </c>
      <c r="AL8" t="s">
        <v>20</v>
      </c>
      <c r="AM8" t="s">
        <v>11</v>
      </c>
      <c r="AN8">
        <v>0.01</v>
      </c>
      <c r="AZ8" s="5" t="s">
        <v>71</v>
      </c>
      <c r="BA8" s="5"/>
      <c r="BB8" s="5"/>
    </row>
    <row r="9" spans="1:60">
      <c r="B9" t="s">
        <v>60</v>
      </c>
      <c r="C9">
        <v>1200.654</v>
      </c>
      <c r="D9">
        <v>171.52199999999999</v>
      </c>
      <c r="E9">
        <v>713.75300000000004</v>
      </c>
      <c r="F9">
        <v>973.80200000000002</v>
      </c>
      <c r="G9">
        <v>384.541</v>
      </c>
      <c r="H9">
        <v>481.36799999999999</v>
      </c>
      <c r="I9">
        <v>1867.376</v>
      </c>
      <c r="J9">
        <v>271.11500000000001</v>
      </c>
      <c r="K9">
        <v>821.64599999999996</v>
      </c>
      <c r="L9">
        <v>19.364999999999998</v>
      </c>
      <c r="M9">
        <v>486.90100000000001</v>
      </c>
      <c r="N9">
        <v>16.599</v>
      </c>
      <c r="O9">
        <v>1186.8209999999999</v>
      </c>
      <c r="P9">
        <v>91.293999999999997</v>
      </c>
      <c r="Q9">
        <v>558.83000000000004</v>
      </c>
      <c r="R9">
        <v>27.664999999999999</v>
      </c>
      <c r="T9" t="s">
        <v>20</v>
      </c>
      <c r="U9" t="s">
        <v>11</v>
      </c>
      <c r="V9">
        <v>0.02</v>
      </c>
      <c r="W9">
        <v>973.80200000000002</v>
      </c>
      <c r="X9">
        <v>946.13699999999994</v>
      </c>
      <c r="Y9">
        <v>874.20899999999995</v>
      </c>
      <c r="AA9">
        <f t="shared" si="8"/>
        <v>954.43700000000001</v>
      </c>
      <c r="AB9">
        <f t="shared" si="9"/>
        <v>926.77199999999993</v>
      </c>
      <c r="AC9">
        <f t="shared" si="10"/>
        <v>854.84399999999994</v>
      </c>
      <c r="AD9">
        <v>0.62177607954237868</v>
      </c>
      <c r="AE9">
        <v>0.61236202273603046</v>
      </c>
      <c r="AF9">
        <v>0.6337681001353701</v>
      </c>
      <c r="AG9">
        <f t="shared" si="19"/>
        <v>1535.0172375599534</v>
      </c>
      <c r="AH9">
        <f t="shared" si="20"/>
        <v>1513.4380735421626</v>
      </c>
      <c r="AI9">
        <f t="shared" si="17"/>
        <v>1348.827749167888</v>
      </c>
      <c r="AJ9">
        <f t="shared" si="18"/>
        <v>1465.7610200900015</v>
      </c>
      <c r="AK9">
        <f t="shared" si="21"/>
        <v>101.84035283881799</v>
      </c>
      <c r="AL9" t="s">
        <v>20</v>
      </c>
      <c r="AM9" t="s">
        <v>11</v>
      </c>
      <c r="AN9">
        <v>0.02</v>
      </c>
      <c r="AW9" s="1" t="s">
        <v>9</v>
      </c>
      <c r="AX9" s="1" t="s">
        <v>10</v>
      </c>
      <c r="AY9" s="1" t="s">
        <v>12</v>
      </c>
      <c r="AZ9" s="1" t="s">
        <v>21</v>
      </c>
      <c r="BA9" s="1" t="s">
        <v>22</v>
      </c>
      <c r="BB9" s="1" t="s">
        <v>23</v>
      </c>
      <c r="BC9" s="1"/>
      <c r="BD9" s="1"/>
      <c r="BE9" s="1"/>
      <c r="BF9" s="1"/>
      <c r="BG9" s="1"/>
      <c r="BH9" s="1"/>
    </row>
    <row r="10" spans="1:60">
      <c r="B10" t="s">
        <v>61</v>
      </c>
      <c r="C10">
        <v>1253.2170000000001</v>
      </c>
      <c r="D10">
        <v>240.684</v>
      </c>
      <c r="E10">
        <v>572.66200000000003</v>
      </c>
      <c r="F10">
        <v>946.13699999999994</v>
      </c>
      <c r="G10">
        <v>331.97800000000001</v>
      </c>
      <c r="H10">
        <v>445.404</v>
      </c>
      <c r="I10">
        <v>1698.6210000000001</v>
      </c>
      <c r="J10">
        <v>213.01900000000001</v>
      </c>
      <c r="K10">
        <v>838.24400000000003</v>
      </c>
      <c r="L10">
        <v>24.898</v>
      </c>
      <c r="M10">
        <v>423.27199999999999</v>
      </c>
      <c r="N10">
        <v>24.898</v>
      </c>
      <c r="O10">
        <v>1029.1320000000001</v>
      </c>
      <c r="P10">
        <v>80.227999999999994</v>
      </c>
      <c r="Q10">
        <v>500.733</v>
      </c>
      <c r="R10">
        <v>24.898</v>
      </c>
      <c r="T10" t="s">
        <v>13</v>
      </c>
      <c r="U10" t="s">
        <v>11</v>
      </c>
      <c r="V10">
        <v>5.0000000000000001E-3</v>
      </c>
      <c r="W10">
        <v>384.541</v>
      </c>
      <c r="X10">
        <v>331.97800000000001</v>
      </c>
      <c r="Y10">
        <v>376.24200000000002</v>
      </c>
      <c r="AA10">
        <f t="shared" si="8"/>
        <v>365.17599999999999</v>
      </c>
      <c r="AB10">
        <f t="shared" si="9"/>
        <v>312.613</v>
      </c>
      <c r="AC10">
        <f t="shared" si="10"/>
        <v>356.87700000000001</v>
      </c>
      <c r="AD10">
        <v>1</v>
      </c>
      <c r="AE10">
        <v>1</v>
      </c>
      <c r="AF10">
        <v>1</v>
      </c>
      <c r="AG10">
        <f t="shared" si="19"/>
        <v>365.17599999999999</v>
      </c>
      <c r="AH10">
        <f t="shared" si="20"/>
        <v>312.613</v>
      </c>
      <c r="AI10">
        <f t="shared" si="17"/>
        <v>356.87700000000001</v>
      </c>
      <c r="AJ10">
        <f t="shared" si="18"/>
        <v>344.88866666666667</v>
      </c>
      <c r="AK10">
        <f t="shared" si="21"/>
        <v>28.257872254176061</v>
      </c>
      <c r="AL10" t="s">
        <v>13</v>
      </c>
      <c r="AM10" t="s">
        <v>11</v>
      </c>
      <c r="AN10">
        <v>5.0000000000000001E-3</v>
      </c>
      <c r="AP10" t="s">
        <v>40</v>
      </c>
      <c r="AQ10" t="s">
        <v>30</v>
      </c>
      <c r="AR10" t="s">
        <v>38</v>
      </c>
      <c r="AS10" t="s">
        <v>39</v>
      </c>
      <c r="AT10" t="s">
        <v>12</v>
      </c>
      <c r="AU10" t="s">
        <v>9</v>
      </c>
      <c r="AW10" t="s">
        <v>11</v>
      </c>
      <c r="AX10">
        <v>0.02</v>
      </c>
      <c r="AY10" t="s">
        <v>13</v>
      </c>
      <c r="AZ10">
        <f>AZ2/$AX2</f>
        <v>59064.45</v>
      </c>
      <c r="BA10">
        <f t="shared" ref="BA10:BB10" si="22">BA2/$AX2</f>
        <v>61692.600000000006</v>
      </c>
      <c r="BB10">
        <f t="shared" si="22"/>
        <v>62107.55</v>
      </c>
    </row>
    <row r="11" spans="1:60">
      <c r="B11" t="s">
        <v>62</v>
      </c>
      <c r="C11">
        <v>1261.5160000000001</v>
      </c>
      <c r="D11">
        <v>204.72</v>
      </c>
      <c r="E11">
        <v>724.81899999999996</v>
      </c>
      <c r="F11">
        <v>874.20899999999995</v>
      </c>
      <c r="G11">
        <v>376.24200000000002</v>
      </c>
      <c r="H11">
        <v>511.79899999999998</v>
      </c>
      <c r="I11">
        <v>1933.7719999999999</v>
      </c>
      <c r="J11">
        <v>240.684</v>
      </c>
      <c r="K11">
        <v>888.04100000000005</v>
      </c>
      <c r="L11">
        <v>13.832000000000001</v>
      </c>
      <c r="M11">
        <v>544.99699999999996</v>
      </c>
      <c r="N11">
        <v>24.898</v>
      </c>
      <c r="O11">
        <v>1109.3599999999999</v>
      </c>
      <c r="P11">
        <v>60.863</v>
      </c>
      <c r="Q11">
        <v>365.17599999999999</v>
      </c>
      <c r="R11">
        <v>27.664999999999999</v>
      </c>
      <c r="T11" t="s">
        <v>13</v>
      </c>
      <c r="U11" t="s">
        <v>11</v>
      </c>
      <c r="V11">
        <v>0.01</v>
      </c>
      <c r="W11">
        <v>713.75300000000004</v>
      </c>
      <c r="X11">
        <v>572.66200000000003</v>
      </c>
      <c r="Y11">
        <v>724.81899999999996</v>
      </c>
      <c r="AA11">
        <f t="shared" si="8"/>
        <v>694.38800000000003</v>
      </c>
      <c r="AB11">
        <f t="shared" si="9"/>
        <v>553.29700000000003</v>
      </c>
      <c r="AC11">
        <f t="shared" si="10"/>
        <v>705.45399999999995</v>
      </c>
      <c r="AD11">
        <v>1</v>
      </c>
      <c r="AE11">
        <v>1</v>
      </c>
      <c r="AF11">
        <v>1</v>
      </c>
      <c r="AG11">
        <f t="shared" si="19"/>
        <v>694.38800000000003</v>
      </c>
      <c r="AH11">
        <f t="shared" si="20"/>
        <v>553.29700000000003</v>
      </c>
      <c r="AI11">
        <f t="shared" si="17"/>
        <v>705.45399999999995</v>
      </c>
      <c r="AJ11">
        <f t="shared" si="18"/>
        <v>651.04633333333334</v>
      </c>
      <c r="AK11">
        <f t="shared" si="21"/>
        <v>84.834033349436936</v>
      </c>
      <c r="AL11" t="s">
        <v>13</v>
      </c>
      <c r="AM11" t="s">
        <v>11</v>
      </c>
      <c r="AN11">
        <v>0.01</v>
      </c>
      <c r="AP11">
        <f>AJ5</f>
        <v>22.131666666666664</v>
      </c>
      <c r="AQ11">
        <f>AK5</f>
        <v>4.7914298840047058</v>
      </c>
      <c r="AR11">
        <v>1.0000000000000002</v>
      </c>
      <c r="AS11">
        <v>0.21649656829601779</v>
      </c>
      <c r="AT11" t="s">
        <v>13</v>
      </c>
      <c r="AU11" t="s">
        <v>18</v>
      </c>
      <c r="AW11" t="s">
        <v>11</v>
      </c>
      <c r="AX11">
        <v>0.02</v>
      </c>
      <c r="AY11" t="s">
        <v>41</v>
      </c>
      <c r="AZ11">
        <f t="shared" ref="AZ11:BB11" si="23">AZ3/$AX3</f>
        <v>92101.034253597201</v>
      </c>
      <c r="BA11">
        <f t="shared" si="23"/>
        <v>75671.90367710813</v>
      </c>
      <c r="BB11">
        <f t="shared" si="23"/>
        <v>61379.411041272804</v>
      </c>
    </row>
    <row r="12" spans="1:60">
      <c r="T12" t="s">
        <v>13</v>
      </c>
      <c r="U12" t="s">
        <v>11</v>
      </c>
      <c r="V12">
        <v>0.02</v>
      </c>
      <c r="W12">
        <v>1200.654</v>
      </c>
      <c r="X12">
        <v>1253.2170000000001</v>
      </c>
      <c r="Y12">
        <v>1261.5160000000001</v>
      </c>
      <c r="AA12">
        <f t="shared" si="8"/>
        <v>1181.289</v>
      </c>
      <c r="AB12">
        <f t="shared" si="9"/>
        <v>1233.8520000000001</v>
      </c>
      <c r="AC12">
        <f t="shared" si="10"/>
        <v>1242.1510000000001</v>
      </c>
      <c r="AD12">
        <v>1</v>
      </c>
      <c r="AE12">
        <v>1</v>
      </c>
      <c r="AF12">
        <v>1</v>
      </c>
      <c r="AG12">
        <f t="shared" si="19"/>
        <v>1181.289</v>
      </c>
      <c r="AH12">
        <f t="shared" si="20"/>
        <v>1233.8520000000001</v>
      </c>
      <c r="AI12">
        <f t="shared" si="17"/>
        <v>1242.1510000000001</v>
      </c>
      <c r="AJ12">
        <f t="shared" si="18"/>
        <v>1219.0973333333334</v>
      </c>
      <c r="AK12">
        <f t="shared" si="21"/>
        <v>33.004861798428074</v>
      </c>
      <c r="AL12" t="s">
        <v>13</v>
      </c>
      <c r="AM12" t="s">
        <v>11</v>
      </c>
      <c r="AN12">
        <v>0.02</v>
      </c>
      <c r="AP12">
        <f>AJ4</f>
        <v>26.742666666666668</v>
      </c>
      <c r="AQ12">
        <f>AK4</f>
        <v>1.597528194847694</v>
      </c>
      <c r="AR12">
        <v>1.208344001807365</v>
      </c>
      <c r="AS12">
        <v>7.2182914143279986E-2</v>
      </c>
      <c r="AT12" t="s">
        <v>41</v>
      </c>
      <c r="AU12" t="s">
        <v>18</v>
      </c>
      <c r="AW12" t="s">
        <v>11</v>
      </c>
      <c r="AX12">
        <v>0.02</v>
      </c>
      <c r="AY12" t="s">
        <v>16</v>
      </c>
      <c r="AZ12">
        <f t="shared" ref="AZ12:BB12" si="24">AZ4/$AX4</f>
        <v>165262.57224707806</v>
      </c>
      <c r="BA12">
        <f t="shared" si="24"/>
        <v>111698.92478976192</v>
      </c>
      <c r="BB12">
        <f t="shared" si="24"/>
        <v>81800.909385185223</v>
      </c>
    </row>
    <row r="13" spans="1:60">
      <c r="T13" t="s">
        <v>15</v>
      </c>
      <c r="U13" t="s">
        <v>11</v>
      </c>
      <c r="V13">
        <v>5.0000000000000001E-3</v>
      </c>
      <c r="W13">
        <v>486.90100000000001</v>
      </c>
      <c r="X13">
        <v>423.27199999999999</v>
      </c>
      <c r="Y13">
        <v>544.99699999999996</v>
      </c>
      <c r="AA13">
        <f t="shared" si="8"/>
        <v>467.536</v>
      </c>
      <c r="AB13">
        <f t="shared" si="9"/>
        <v>403.90699999999998</v>
      </c>
      <c r="AC13">
        <f t="shared" si="10"/>
        <v>525.63199999999995</v>
      </c>
      <c r="AD13">
        <v>0.64112524135193172</v>
      </c>
      <c r="AE13">
        <v>0.69140556808299591</v>
      </c>
      <c r="AF13">
        <v>0.84855102682380712</v>
      </c>
      <c r="AG13">
        <f t="shared" si="19"/>
        <v>729.24285279131027</v>
      </c>
      <c r="AH13">
        <f t="shared" si="20"/>
        <v>584.18245187102002</v>
      </c>
      <c r="AI13">
        <f t="shared" si="17"/>
        <v>619.4465428525632</v>
      </c>
      <c r="AJ13">
        <f t="shared" si="18"/>
        <v>644.29061583829787</v>
      </c>
      <c r="AK13">
        <f t="shared" si="21"/>
        <v>75.654153558672633</v>
      </c>
      <c r="AL13" t="s">
        <v>15</v>
      </c>
      <c r="AM13" t="s">
        <v>11</v>
      </c>
      <c r="AN13">
        <v>5.0000000000000001E-3</v>
      </c>
      <c r="AP13">
        <f>AJ6</f>
        <v>77.461666666666659</v>
      </c>
      <c r="AQ13">
        <f>AK6</f>
        <v>15.402950702165244</v>
      </c>
      <c r="AR13">
        <v>3.5000376534377593</v>
      </c>
      <c r="AS13">
        <v>0.69596885468025771</v>
      </c>
      <c r="AT13" t="s">
        <v>16</v>
      </c>
      <c r="AU13" t="s">
        <v>18</v>
      </c>
      <c r="AW13" t="s">
        <v>11</v>
      </c>
      <c r="AX13">
        <v>0.02</v>
      </c>
      <c r="AY13" t="s">
        <v>14</v>
      </c>
      <c r="AZ13">
        <f t="shared" ref="AZ13:BB13" si="25">AZ5/$AX5</f>
        <v>144122.46475455601</v>
      </c>
      <c r="BA13">
        <f t="shared" si="25"/>
        <v>121437.84180505929</v>
      </c>
      <c r="BB13">
        <f t="shared" si="25"/>
        <v>119415.16322445181</v>
      </c>
    </row>
    <row r="14" spans="1:60">
      <c r="T14" t="s">
        <v>15</v>
      </c>
      <c r="U14" t="s">
        <v>11</v>
      </c>
      <c r="V14">
        <v>0.01</v>
      </c>
      <c r="W14">
        <v>821.64599999999996</v>
      </c>
      <c r="X14">
        <v>838.24400000000003</v>
      </c>
      <c r="Y14">
        <v>888.04100000000005</v>
      </c>
      <c r="AA14">
        <f t="shared" si="8"/>
        <v>802.28099999999995</v>
      </c>
      <c r="AB14">
        <f t="shared" si="9"/>
        <v>818.87900000000002</v>
      </c>
      <c r="AC14">
        <f t="shared" si="10"/>
        <v>868.67600000000004</v>
      </c>
      <c r="AD14">
        <v>0.64112524135193172</v>
      </c>
      <c r="AE14">
        <v>0.69140556808299591</v>
      </c>
      <c r="AF14">
        <v>0.84855102682380712</v>
      </c>
      <c r="AG14">
        <f t="shared" si="19"/>
        <v>1251.3639274414486</v>
      </c>
      <c r="AH14">
        <f t="shared" si="20"/>
        <v>1184.3685353452379</v>
      </c>
      <c r="AI14">
        <f t="shared" si="17"/>
        <v>1023.7168685677304</v>
      </c>
      <c r="AJ14">
        <f t="shared" si="18"/>
        <v>1153.1497771181391</v>
      </c>
      <c r="AK14">
        <f t="shared" si="21"/>
        <v>116.99040132589967</v>
      </c>
      <c r="AL14" t="s">
        <v>15</v>
      </c>
      <c r="AM14" t="s">
        <v>11</v>
      </c>
      <c r="AN14">
        <v>0.01</v>
      </c>
    </row>
    <row r="15" spans="1:60">
      <c r="T15" t="s">
        <v>14</v>
      </c>
      <c r="U15" t="s">
        <v>11</v>
      </c>
      <c r="V15">
        <v>0.02</v>
      </c>
      <c r="W15">
        <v>1867.376</v>
      </c>
      <c r="X15">
        <v>1698.6210000000001</v>
      </c>
      <c r="Y15">
        <v>1933.7719999999999</v>
      </c>
      <c r="AA15">
        <f t="shared" si="8"/>
        <v>1848.011</v>
      </c>
      <c r="AB15">
        <f t="shared" si="9"/>
        <v>1679.2560000000001</v>
      </c>
      <c r="AC15">
        <f t="shared" si="10"/>
        <v>1914.4069999999999</v>
      </c>
      <c r="AD15">
        <v>0.64112524135193172</v>
      </c>
      <c r="AE15">
        <v>0.69140556808299591</v>
      </c>
      <c r="AF15">
        <v>0.84855102682380712</v>
      </c>
      <c r="AG15">
        <f t="shared" si="19"/>
        <v>2882.4492950911203</v>
      </c>
      <c r="AH15">
        <f t="shared" si="20"/>
        <v>2428.7568361011859</v>
      </c>
      <c r="AI15">
        <f t="shared" si="17"/>
        <v>2256.0894271329507</v>
      </c>
      <c r="AJ15">
        <f t="shared" si="18"/>
        <v>2522.4318527750856</v>
      </c>
      <c r="AK15">
        <f t="shared" si="21"/>
        <v>323.51650283839643</v>
      </c>
      <c r="AL15" t="s">
        <v>14</v>
      </c>
      <c r="AM15" t="s">
        <v>11</v>
      </c>
      <c r="AN15">
        <v>0.02</v>
      </c>
      <c r="AW15" t="s">
        <v>18</v>
      </c>
      <c r="AX15">
        <f>1/15</f>
        <v>6.6666666666666666E-2</v>
      </c>
      <c r="AY15" t="s">
        <v>13</v>
      </c>
      <c r="AZ15">
        <v>8.3000000000000007</v>
      </c>
      <c r="BA15">
        <v>5.5330000000000013</v>
      </c>
      <c r="BB15">
        <v>8.3000000000000007</v>
      </c>
    </row>
    <row r="16" spans="1:60">
      <c r="T16" t="s">
        <v>16</v>
      </c>
      <c r="U16" t="s">
        <v>11</v>
      </c>
      <c r="V16">
        <v>5.0000000000000001E-3</v>
      </c>
      <c r="W16">
        <v>171.52199999999999</v>
      </c>
      <c r="X16">
        <v>240.684</v>
      </c>
      <c r="Y16">
        <v>204.72</v>
      </c>
      <c r="AA16">
        <f t="shared" si="8"/>
        <v>152.15699999999998</v>
      </c>
      <c r="AB16">
        <f t="shared" si="9"/>
        <v>221.31899999999999</v>
      </c>
      <c r="AC16">
        <f t="shared" si="10"/>
        <v>185.35499999999999</v>
      </c>
      <c r="AD16">
        <v>0.35321246187992855</v>
      </c>
      <c r="AE16">
        <v>0.45200390330550122</v>
      </c>
      <c r="AF16">
        <v>0.51446021979996026</v>
      </c>
      <c r="AG16">
        <f t="shared" si="19"/>
        <v>430.78038410695831</v>
      </c>
      <c r="AH16">
        <f t="shared" si="20"/>
        <v>489.63957696271154</v>
      </c>
      <c r="AI16">
        <f t="shared" si="17"/>
        <v>360.29024765427414</v>
      </c>
      <c r="AJ16">
        <f>AVERAGE(AG16:AI16)</f>
        <v>426.90340290798139</v>
      </c>
      <c r="AK16">
        <f t="shared" si="21"/>
        <v>64.761759438333186</v>
      </c>
      <c r="AL16" t="s">
        <v>16</v>
      </c>
      <c r="AM16" t="s">
        <v>11</v>
      </c>
      <c r="AN16">
        <v>5.0000000000000001E-3</v>
      </c>
      <c r="AW16" t="s">
        <v>18</v>
      </c>
      <c r="AX16">
        <f>1/15</f>
        <v>6.6666666666666666E-2</v>
      </c>
      <c r="AY16" t="s">
        <v>41</v>
      </c>
      <c r="AZ16">
        <v>-2.7659999999999982</v>
      </c>
      <c r="BA16">
        <v>5.5330000000000013</v>
      </c>
      <c r="BB16">
        <v>5.5330000000000013</v>
      </c>
    </row>
    <row r="17" spans="1:54">
      <c r="T17" t="s">
        <v>16</v>
      </c>
      <c r="U17" t="s">
        <v>11</v>
      </c>
      <c r="V17">
        <v>0.01</v>
      </c>
      <c r="W17">
        <v>558.83000000000004</v>
      </c>
      <c r="X17">
        <v>500.733</v>
      </c>
      <c r="Y17">
        <v>365.17599999999999</v>
      </c>
      <c r="AA17">
        <f t="shared" si="8"/>
        <v>539.46500000000003</v>
      </c>
      <c r="AB17">
        <f t="shared" si="9"/>
        <v>481.36799999999999</v>
      </c>
      <c r="AC17">
        <f t="shared" si="10"/>
        <v>345.81099999999998</v>
      </c>
      <c r="AD17">
        <v>0.35321246187992855</v>
      </c>
      <c r="AE17">
        <v>0.45200390330550122</v>
      </c>
      <c r="AF17">
        <v>0.51446021979996026</v>
      </c>
      <c r="AG17">
        <f t="shared" si="19"/>
        <v>1527.3102119012617</v>
      </c>
      <c r="AH17">
        <f t="shared" si="20"/>
        <v>1064.9642546884204</v>
      </c>
      <c r="AI17">
        <f t="shared" si="17"/>
        <v>672.18219541729218</v>
      </c>
      <c r="AJ17">
        <f t="shared" si="18"/>
        <v>1088.1522206689915</v>
      </c>
      <c r="AK17">
        <f t="shared" si="21"/>
        <v>428.03532852871979</v>
      </c>
      <c r="AL17" t="s">
        <v>16</v>
      </c>
      <c r="AM17" t="s">
        <v>11</v>
      </c>
      <c r="AN17">
        <v>0.01</v>
      </c>
      <c r="AW17" t="s">
        <v>18</v>
      </c>
      <c r="AX17">
        <f>1/15</f>
        <v>6.6666666666666666E-2</v>
      </c>
      <c r="AY17" t="s">
        <v>16</v>
      </c>
      <c r="AZ17">
        <v>71.929000000000002</v>
      </c>
      <c r="BA17">
        <v>60.863</v>
      </c>
      <c r="BB17">
        <v>41.498000000000005</v>
      </c>
    </row>
    <row r="18" spans="1:54">
      <c r="T18" t="s">
        <v>16</v>
      </c>
      <c r="U18" t="s">
        <v>11</v>
      </c>
      <c r="V18">
        <v>0.02</v>
      </c>
      <c r="W18">
        <v>1186.8209999999999</v>
      </c>
      <c r="X18">
        <v>1029.1320000000001</v>
      </c>
      <c r="Y18">
        <v>1109.3599999999999</v>
      </c>
      <c r="AA18">
        <f t="shared" si="8"/>
        <v>1167.4559999999999</v>
      </c>
      <c r="AB18">
        <f t="shared" si="9"/>
        <v>1009.7670000000001</v>
      </c>
      <c r="AC18">
        <f t="shared" si="10"/>
        <v>1089.9949999999999</v>
      </c>
      <c r="AD18">
        <v>0.35321246187992855</v>
      </c>
      <c r="AE18">
        <v>0.45200390330550122</v>
      </c>
      <c r="AF18">
        <v>0.51446021979996026</v>
      </c>
      <c r="AG18">
        <f t="shared" si="19"/>
        <v>3305.2514449415612</v>
      </c>
      <c r="AH18">
        <f t="shared" si="20"/>
        <v>2233.9784957952384</v>
      </c>
      <c r="AI18">
        <f t="shared" si="17"/>
        <v>2118.7158074609292</v>
      </c>
      <c r="AJ18">
        <f t="shared" si="18"/>
        <v>2552.648582732576</v>
      </c>
      <c r="AK18">
        <f t="shared" si="21"/>
        <v>654.31618731648553</v>
      </c>
      <c r="AL18" t="s">
        <v>16</v>
      </c>
      <c r="AM18" t="s">
        <v>11</v>
      </c>
      <c r="AN18">
        <v>0.02</v>
      </c>
    </row>
    <row r="19" spans="1:54">
      <c r="AZ19" s="5" t="s">
        <v>70</v>
      </c>
      <c r="BA19" s="5"/>
      <c r="BB19" s="5"/>
    </row>
    <row r="20" spans="1:54" ht="45">
      <c r="AD20" s="1" t="s">
        <v>9</v>
      </c>
      <c r="AE20" s="1" t="s">
        <v>10</v>
      </c>
      <c r="AF20" s="1" t="s">
        <v>12</v>
      </c>
      <c r="AG20" s="1" t="s">
        <v>32</v>
      </c>
      <c r="AH20" s="1" t="s">
        <v>33</v>
      </c>
      <c r="AI20" s="1" t="s">
        <v>34</v>
      </c>
      <c r="AJ20" s="1" t="s">
        <v>12</v>
      </c>
      <c r="AK20" s="1" t="s">
        <v>9</v>
      </c>
      <c r="AL20" s="1" t="s">
        <v>10</v>
      </c>
      <c r="AM20" s="1" t="s">
        <v>79</v>
      </c>
      <c r="AP20" s="2"/>
      <c r="AY20" s="1" t="s">
        <v>12</v>
      </c>
      <c r="AZ20" s="1" t="s">
        <v>21</v>
      </c>
      <c r="BA20" s="1" t="s">
        <v>22</v>
      </c>
      <c r="BB20" s="1" t="s">
        <v>23</v>
      </c>
    </row>
    <row r="21" spans="1:54">
      <c r="AD21" t="s">
        <v>11</v>
      </c>
      <c r="AE21">
        <v>0.02</v>
      </c>
      <c r="AF21" t="s">
        <v>13</v>
      </c>
      <c r="AG21">
        <v>743.03759054228954</v>
      </c>
      <c r="AH21">
        <v>695.73060409014238</v>
      </c>
      <c r="AI21">
        <v>776.99398233331442</v>
      </c>
      <c r="AJ21" t="s">
        <v>20</v>
      </c>
      <c r="AK21" t="s">
        <v>11</v>
      </c>
      <c r="AL21">
        <v>0.01</v>
      </c>
      <c r="AM21">
        <f>AG21/AG$22</f>
        <v>1.0700611049475071</v>
      </c>
      <c r="AN21">
        <f t="shared" ref="AN21:AO21" si="26">AH21/AH$22</f>
        <v>1.2574270312149576</v>
      </c>
      <c r="AO21">
        <f t="shared" si="26"/>
        <v>1.1014098471811267</v>
      </c>
      <c r="AP21" s="2"/>
      <c r="AY21" t="s">
        <v>13</v>
      </c>
      <c r="AZ21">
        <f t="shared" ref="AZ21:BB23" si="27">AZ15/$AX15</f>
        <v>124.50000000000001</v>
      </c>
      <c r="BA21">
        <f t="shared" si="27"/>
        <v>82.995000000000019</v>
      </c>
      <c r="BB21">
        <f t="shared" si="27"/>
        <v>124.50000000000001</v>
      </c>
    </row>
    <row r="22" spans="1:54">
      <c r="A22" t="s">
        <v>8</v>
      </c>
      <c r="AD22" t="s">
        <v>11</v>
      </c>
      <c r="AE22">
        <v>0.02</v>
      </c>
      <c r="AF22" t="s">
        <v>41</v>
      </c>
      <c r="AG22">
        <v>694.38800000000003</v>
      </c>
      <c r="AH22">
        <v>553.29700000000003</v>
      </c>
      <c r="AI22">
        <v>705.45399999999995</v>
      </c>
      <c r="AJ22" t="s">
        <v>13</v>
      </c>
      <c r="AK22" t="s">
        <v>11</v>
      </c>
      <c r="AL22">
        <v>0.01</v>
      </c>
      <c r="AM22">
        <f t="shared" ref="AM22:AM24" si="28">AG22/AG$22</f>
        <v>1</v>
      </c>
      <c r="AN22">
        <f t="shared" ref="AN22:AN24" si="29">AH22/AH$22</f>
        <v>1</v>
      </c>
      <c r="AO22">
        <f t="shared" ref="AO22:AO24" si="30">AI22/AI$22</f>
        <v>1</v>
      </c>
      <c r="AP22" s="2"/>
      <c r="AY22" t="s">
        <v>41</v>
      </c>
      <c r="AZ22">
        <f t="shared" si="27"/>
        <v>-41.489999999999974</v>
      </c>
      <c r="BA22">
        <f t="shared" si="27"/>
        <v>82.995000000000019</v>
      </c>
      <c r="BB22">
        <f t="shared" si="27"/>
        <v>82.995000000000019</v>
      </c>
    </row>
    <row r="23" spans="1:54">
      <c r="AD23" t="s">
        <v>11</v>
      </c>
      <c r="AE23">
        <v>0.02</v>
      </c>
      <c r="AF23" t="s">
        <v>16</v>
      </c>
      <c r="AG23">
        <v>1251.3639274414486</v>
      </c>
      <c r="AH23">
        <v>1184.3685353452379</v>
      </c>
      <c r="AI23">
        <v>1023.7168685677304</v>
      </c>
      <c r="AJ23" t="s">
        <v>15</v>
      </c>
      <c r="AK23" t="s">
        <v>11</v>
      </c>
      <c r="AL23">
        <v>0.01</v>
      </c>
      <c r="AM23">
        <f t="shared" si="28"/>
        <v>1.8021105310596504</v>
      </c>
      <c r="AN23">
        <f t="shared" si="29"/>
        <v>2.1405656190892737</v>
      </c>
      <c r="AO23">
        <f t="shared" si="30"/>
        <v>1.4511461676703663</v>
      </c>
      <c r="AY23" t="s">
        <v>16</v>
      </c>
      <c r="AZ23">
        <f t="shared" si="27"/>
        <v>1078.9349999999999</v>
      </c>
      <c r="BA23">
        <f t="shared" si="27"/>
        <v>912.94500000000005</v>
      </c>
      <c r="BB23">
        <f t="shared" si="27"/>
        <v>622.47</v>
      </c>
    </row>
    <row r="24" spans="1:54">
      <c r="AD24" t="s">
        <v>11</v>
      </c>
      <c r="AE24">
        <v>0.02</v>
      </c>
      <c r="AF24" t="s">
        <v>14</v>
      </c>
      <c r="AG24">
        <v>1527.3102119012617</v>
      </c>
      <c r="AH24">
        <v>1064.9642546884204</v>
      </c>
      <c r="AI24">
        <v>672.18219541729218</v>
      </c>
      <c r="AJ24" t="s">
        <v>16</v>
      </c>
      <c r="AK24" t="s">
        <v>11</v>
      </c>
      <c r="AL24">
        <v>0.01</v>
      </c>
      <c r="AM24">
        <f t="shared" si="28"/>
        <v>2.1995054809433077</v>
      </c>
      <c r="AN24">
        <f t="shared" si="29"/>
        <v>1.9247605801015013</v>
      </c>
      <c r="AO24">
        <f t="shared" si="30"/>
        <v>0.95283632301651455</v>
      </c>
    </row>
    <row r="25" spans="1:54">
      <c r="X25" s="1"/>
      <c r="Z25" s="1"/>
      <c r="AG25">
        <v>1535.0172375599534</v>
      </c>
      <c r="AH25">
        <v>1513.4380735421626</v>
      </c>
      <c r="AI25">
        <v>1348.827749167888</v>
      </c>
      <c r="AJ25" t="s">
        <v>20</v>
      </c>
      <c r="AK25" t="s">
        <v>11</v>
      </c>
      <c r="AL25">
        <v>0.02</v>
      </c>
      <c r="AM25">
        <f>AG25/AG$26</f>
        <v>1.2994425898827073</v>
      </c>
      <c r="AN25">
        <f t="shared" ref="AN25:AO25" si="31">AH25/AH$26</f>
        <v>1.2265961181261305</v>
      </c>
      <c r="AO25">
        <f t="shared" si="31"/>
        <v>1.0858806611820044</v>
      </c>
    </row>
    <row r="26" spans="1:54">
      <c r="AG26">
        <v>1181.289</v>
      </c>
      <c r="AH26">
        <v>1233.8520000000001</v>
      </c>
      <c r="AI26">
        <v>1242.1510000000001</v>
      </c>
      <c r="AJ26" t="s">
        <v>13</v>
      </c>
      <c r="AK26" t="s">
        <v>11</v>
      </c>
      <c r="AL26">
        <v>0.02</v>
      </c>
      <c r="AM26">
        <f t="shared" ref="AM26:AM28" si="32">AG26/AG$26</f>
        <v>1</v>
      </c>
      <c r="AN26">
        <f t="shared" ref="AN26:AN28" si="33">AH26/AH$26</f>
        <v>1</v>
      </c>
      <c r="AO26">
        <f t="shared" ref="AO26:AO28" si="34">AI26/AI$26</f>
        <v>1</v>
      </c>
      <c r="AZ26" s="5" t="s">
        <v>72</v>
      </c>
      <c r="BA26" s="5"/>
      <c r="BB26" s="5"/>
    </row>
    <row r="27" spans="1:54">
      <c r="AG27">
        <v>2882.4492950911203</v>
      </c>
      <c r="AH27">
        <v>2428.7568361011859</v>
      </c>
      <c r="AI27">
        <v>2256.0894271329507</v>
      </c>
      <c r="AJ27" t="s">
        <v>14</v>
      </c>
      <c r="AK27" t="s">
        <v>11</v>
      </c>
      <c r="AL27">
        <v>0.02</v>
      </c>
      <c r="AM27">
        <f t="shared" si="32"/>
        <v>2.4400881537804215</v>
      </c>
      <c r="AN27">
        <f t="shared" si="33"/>
        <v>1.968434493035782</v>
      </c>
      <c r="AO27">
        <f t="shared" si="34"/>
        <v>1.8162763038736438</v>
      </c>
      <c r="AY27" s="1" t="s">
        <v>12</v>
      </c>
      <c r="AZ27" s="1" t="s">
        <v>21</v>
      </c>
      <c r="BA27" s="1" t="s">
        <v>22</v>
      </c>
      <c r="BB27" s="1" t="s">
        <v>23</v>
      </c>
    </row>
    <row r="28" spans="1:54">
      <c r="AG28">
        <v>3305.2514449415612</v>
      </c>
      <c r="AH28">
        <v>2233.9784957952384</v>
      </c>
      <c r="AI28">
        <v>2118.7158074609292</v>
      </c>
      <c r="AJ28" t="s">
        <v>16</v>
      </c>
      <c r="AK28" t="s">
        <v>11</v>
      </c>
      <c r="AL28">
        <v>0.02</v>
      </c>
      <c r="AM28">
        <f t="shared" si="32"/>
        <v>2.7980040827786943</v>
      </c>
      <c r="AN28">
        <f t="shared" si="33"/>
        <v>1.8105724963733398</v>
      </c>
      <c r="AO28">
        <f t="shared" si="34"/>
        <v>1.7056829704769623</v>
      </c>
      <c r="AY28" t="s">
        <v>13</v>
      </c>
      <c r="AZ28">
        <f>AZ15/AZ10*100</f>
        <v>1.4052446099134083E-2</v>
      </c>
      <c r="BA28">
        <f t="shared" ref="BA28:BB28" si="35">BA15/BA10*100</f>
        <v>8.9686607469939682E-3</v>
      </c>
      <c r="BB28">
        <f t="shared" si="35"/>
        <v>1.3363914693141174E-2</v>
      </c>
    </row>
    <row r="29" spans="1:54">
      <c r="AY29" t="s">
        <v>41</v>
      </c>
      <c r="AZ29">
        <f t="shared" ref="AZ29:BB29" si="36">AZ16/AZ11*100</f>
        <v>-3.0032236037479307E-3</v>
      </c>
      <c r="BA29">
        <f t="shared" si="36"/>
        <v>7.3118287384566164E-3</v>
      </c>
      <c r="BB29">
        <f t="shared" si="36"/>
        <v>9.0144234135441544E-3</v>
      </c>
    </row>
    <row r="30" spans="1:54" ht="45" customHeight="1">
      <c r="AG30" s="1"/>
      <c r="AH30" s="1"/>
      <c r="AI30" s="1"/>
      <c r="AK30" s="1" t="s">
        <v>12</v>
      </c>
      <c r="AL30" s="1" t="s">
        <v>9</v>
      </c>
      <c r="AM30" s="6" t="s">
        <v>79</v>
      </c>
      <c r="AN30" s="6"/>
      <c r="AO30" s="6"/>
      <c r="AP30" s="6"/>
      <c r="AQ30" s="6"/>
      <c r="AR30" s="6"/>
      <c r="AY30" t="s">
        <v>16</v>
      </c>
      <c r="AZ30">
        <f t="shared" ref="AZ30:BB30" si="37">AZ17/AZ12*100</f>
        <v>4.3524071434917266E-2</v>
      </c>
      <c r="BA30">
        <f t="shared" si="37"/>
        <v>5.4488438554404571E-2</v>
      </c>
      <c r="BB30">
        <f t="shared" si="37"/>
        <v>5.0730487364869827E-2</v>
      </c>
    </row>
    <row r="31" spans="1:54">
      <c r="AM31" s="5" t="s">
        <v>97</v>
      </c>
      <c r="AN31" s="5"/>
      <c r="AO31" s="5"/>
      <c r="AP31" s="5" t="s">
        <v>98</v>
      </c>
      <c r="AQ31" s="5"/>
      <c r="AR31" s="5"/>
      <c r="AS31" t="s">
        <v>29</v>
      </c>
      <c r="AT31" t="s">
        <v>99</v>
      </c>
    </row>
    <row r="32" spans="1:54">
      <c r="AK32" t="s">
        <v>13</v>
      </c>
      <c r="AL32" t="s">
        <v>11</v>
      </c>
      <c r="AM32">
        <v>1</v>
      </c>
      <c r="AN32">
        <v>1</v>
      </c>
      <c r="AO32">
        <v>1</v>
      </c>
      <c r="AP32">
        <v>1</v>
      </c>
      <c r="AQ32">
        <v>1</v>
      </c>
      <c r="AR32">
        <v>1</v>
      </c>
      <c r="AS32">
        <f>AVERAGE(AM32:AR32)</f>
        <v>1</v>
      </c>
      <c r="AT32">
        <f>STDEV(AM32:AR32)/SQRT(6)</f>
        <v>0</v>
      </c>
    </row>
    <row r="33" spans="37:46">
      <c r="AK33" t="s">
        <v>41</v>
      </c>
      <c r="AL33" t="s">
        <v>11</v>
      </c>
      <c r="AM33">
        <v>1.0700611049475071</v>
      </c>
      <c r="AN33">
        <v>1.2574270312149576</v>
      </c>
      <c r="AO33">
        <v>1.1014098471811267</v>
      </c>
      <c r="AP33">
        <v>1.2994425898827073</v>
      </c>
      <c r="AQ33">
        <v>1.2265961181261305</v>
      </c>
      <c r="AR33">
        <v>1.0858806611820044</v>
      </c>
      <c r="AS33">
        <f t="shared" ref="AS33:AS34" si="38">AVERAGE(AM33:AR33)</f>
        <v>1.1734695587557391</v>
      </c>
      <c r="AT33">
        <f t="shared" ref="AT33:AT34" si="39">STDEV(AM33:AR33)/SQRT(6)</f>
        <v>4.0537315481335642E-2</v>
      </c>
    </row>
    <row r="34" spans="37:46">
      <c r="AK34" t="s">
        <v>16</v>
      </c>
      <c r="AL34" t="s">
        <v>11</v>
      </c>
      <c r="AM34">
        <v>2.1995054809433077</v>
      </c>
      <c r="AN34">
        <v>1.9247605801015013</v>
      </c>
      <c r="AO34">
        <v>0.95283632301651455</v>
      </c>
      <c r="AP34">
        <v>2.7980040827786943</v>
      </c>
      <c r="AQ34">
        <v>1.8105724963733398</v>
      </c>
      <c r="AR34">
        <v>1.7056829704769623</v>
      </c>
      <c r="AS34">
        <f t="shared" si="38"/>
        <v>1.89856032228172</v>
      </c>
      <c r="AT34">
        <f t="shared" si="39"/>
        <v>0.2476281441639247</v>
      </c>
    </row>
  </sheetData>
  <sortState ref="BH14:BO29">
    <sortCondition ref="BO14:BO29"/>
  </sortState>
  <mergeCells count="6">
    <mergeCell ref="AZ8:BB8"/>
    <mergeCell ref="AZ19:BB19"/>
    <mergeCell ref="AZ26:BB26"/>
    <mergeCell ref="AM30:AR30"/>
    <mergeCell ref="AM31:AO31"/>
    <mergeCell ref="AP31:AR3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H20" sqref="H20:H24"/>
    </sheetView>
  </sheetViews>
  <sheetFormatPr baseColWidth="10" defaultRowHeight="15" x14ac:dyDescent="0"/>
  <sheetData>
    <row r="1" spans="1:14" ht="45">
      <c r="A1" s="1"/>
      <c r="B1" s="1" t="s">
        <v>24</v>
      </c>
      <c r="C1" t="s">
        <v>73</v>
      </c>
      <c r="D1" s="1" t="s">
        <v>25</v>
      </c>
      <c r="E1" s="1" t="s">
        <v>26</v>
      </c>
      <c r="F1" s="1" t="s">
        <v>9</v>
      </c>
      <c r="G1" s="1" t="s">
        <v>27</v>
      </c>
      <c r="H1" s="1" t="s">
        <v>31</v>
      </c>
      <c r="I1" s="1" t="s">
        <v>9</v>
      </c>
      <c r="J1" s="1" t="s">
        <v>75</v>
      </c>
      <c r="L1" s="1"/>
      <c r="M1" s="1"/>
      <c r="N1" s="1"/>
    </row>
    <row r="2" spans="1:14">
      <c r="A2">
        <v>1</v>
      </c>
      <c r="B2">
        <v>1.7000000000000001E-2</v>
      </c>
      <c r="C2">
        <v>43838.341</v>
      </c>
      <c r="D2">
        <v>738.52099999999996</v>
      </c>
      <c r="E2">
        <v>38928447</v>
      </c>
      <c r="G2">
        <f>E2-$E$6</f>
        <v>4433360</v>
      </c>
      <c r="H2">
        <f>G2/$G$2</f>
        <v>1</v>
      </c>
      <c r="I2" t="s">
        <v>13</v>
      </c>
      <c r="J2">
        <v>1</v>
      </c>
    </row>
    <row r="3" spans="1:14">
      <c r="A3">
        <v>2</v>
      </c>
      <c r="B3">
        <v>1.7000000000000001E-2</v>
      </c>
      <c r="C3">
        <v>42046.650999999998</v>
      </c>
      <c r="D3">
        <v>708.33699999999999</v>
      </c>
      <c r="E3">
        <v>37337426</v>
      </c>
      <c r="G3">
        <f>E3-$E$6</f>
        <v>2842339</v>
      </c>
      <c r="H3">
        <f t="shared" ref="H3:H5" si="0">G3/$G$2</f>
        <v>0.64112524135193172</v>
      </c>
      <c r="I3" t="s">
        <v>14</v>
      </c>
      <c r="J3">
        <v>1</v>
      </c>
    </row>
    <row r="4" spans="1:14">
      <c r="A4">
        <v>3</v>
      </c>
      <c r="B4">
        <v>1.7000000000000001E-2</v>
      </c>
      <c r="C4">
        <v>40609.24</v>
      </c>
      <c r="D4">
        <v>684.12199999999996</v>
      </c>
      <c r="E4">
        <v>36061005</v>
      </c>
      <c r="G4">
        <f>E4-$E$6</f>
        <v>1565918</v>
      </c>
      <c r="H4">
        <f t="shared" si="0"/>
        <v>0.35321246187992855</v>
      </c>
      <c r="I4" t="s">
        <v>28</v>
      </c>
      <c r="J4">
        <v>1</v>
      </c>
    </row>
    <row r="5" spans="1:14">
      <c r="A5">
        <v>4</v>
      </c>
      <c r="B5">
        <v>1.7000000000000001E-2</v>
      </c>
      <c r="C5">
        <v>41432.678</v>
      </c>
      <c r="D5">
        <v>697.99400000000003</v>
      </c>
      <c r="E5">
        <v>36792218</v>
      </c>
      <c r="G5">
        <f>E5-$E$6</f>
        <v>2297131</v>
      </c>
      <c r="H5" s="2">
        <v>0.62177607999999995</v>
      </c>
      <c r="I5" t="s">
        <v>19</v>
      </c>
      <c r="J5">
        <v>1</v>
      </c>
    </row>
    <row r="6" spans="1:14">
      <c r="A6" t="s">
        <v>74</v>
      </c>
      <c r="B6">
        <v>1.7000000000000001E-2</v>
      </c>
      <c r="C6">
        <v>38845.819000000003</v>
      </c>
      <c r="D6">
        <v>654.41399999999999</v>
      </c>
      <c r="E6">
        <v>34495087</v>
      </c>
      <c r="G6">
        <f>E6-$E$6</f>
        <v>0</v>
      </c>
    </row>
    <row r="7" spans="1:14">
      <c r="A7">
        <v>1</v>
      </c>
      <c r="B7">
        <v>1.7000000000000001E-2</v>
      </c>
      <c r="C7">
        <v>43735.841999999997</v>
      </c>
      <c r="D7">
        <v>736.79399999999998</v>
      </c>
      <c r="E7">
        <v>38837428</v>
      </c>
      <c r="G7">
        <f>E7-$E$11</f>
        <v>4972196</v>
      </c>
      <c r="H7">
        <f>G7/$G$7</f>
        <v>1</v>
      </c>
      <c r="I7" t="s">
        <v>13</v>
      </c>
      <c r="J7">
        <v>2</v>
      </c>
    </row>
    <row r="8" spans="1:14">
      <c r="A8">
        <v>2</v>
      </c>
      <c r="B8">
        <v>1.7000000000000001E-2</v>
      </c>
      <c r="C8">
        <v>42007.923000000003</v>
      </c>
      <c r="D8">
        <v>707.68499999999995</v>
      </c>
      <c r="E8">
        <v>37303036</v>
      </c>
      <c r="G8">
        <f>E8-$E$11</f>
        <v>3437804</v>
      </c>
      <c r="H8">
        <f t="shared" ref="H8:H10" si="1">G8/$G$7</f>
        <v>0.69140556808299591</v>
      </c>
      <c r="I8" t="s">
        <v>14</v>
      </c>
      <c r="J8">
        <v>2</v>
      </c>
    </row>
    <row r="9" spans="1:14">
      <c r="A9">
        <v>3</v>
      </c>
      <c r="B9">
        <v>1.7000000000000001E-2</v>
      </c>
      <c r="C9">
        <v>40667.436999999998</v>
      </c>
      <c r="D9">
        <v>685.10199999999998</v>
      </c>
      <c r="E9">
        <v>36112684</v>
      </c>
      <c r="G9">
        <f>E9-$E$11</f>
        <v>2247452</v>
      </c>
      <c r="H9">
        <f t="shared" si="1"/>
        <v>0.45200390330550122</v>
      </c>
      <c r="I9" t="s">
        <v>28</v>
      </c>
      <c r="J9">
        <v>2</v>
      </c>
    </row>
    <row r="10" spans="1:14">
      <c r="A10">
        <v>4</v>
      </c>
      <c r="B10">
        <v>1.7000000000000001E-2</v>
      </c>
      <c r="C10">
        <v>41565.332999999999</v>
      </c>
      <c r="D10">
        <v>700.22900000000004</v>
      </c>
      <c r="E10">
        <v>36910016</v>
      </c>
      <c r="G10">
        <f>E10-$E$11</f>
        <v>3044784</v>
      </c>
      <c r="H10">
        <f t="shared" si="1"/>
        <v>0.61236202273603046</v>
      </c>
      <c r="I10" t="s">
        <v>19</v>
      </c>
      <c r="J10">
        <v>2</v>
      </c>
    </row>
    <row r="11" spans="1:14">
      <c r="A11" t="s">
        <v>74</v>
      </c>
      <c r="B11">
        <v>1.7000000000000001E-2</v>
      </c>
      <c r="C11">
        <v>38136.523000000001</v>
      </c>
      <c r="D11">
        <v>642.46500000000003</v>
      </c>
      <c r="E11">
        <v>33865232</v>
      </c>
      <c r="G11">
        <f>E11-$E$11</f>
        <v>0</v>
      </c>
    </row>
    <row r="12" spans="1:14">
      <c r="A12">
        <v>1</v>
      </c>
      <c r="B12">
        <v>1.0999999999999999E-2</v>
      </c>
      <c r="C12">
        <v>38172.572</v>
      </c>
      <c r="D12">
        <v>434.60199999999998</v>
      </c>
      <c r="E12">
        <v>23208924</v>
      </c>
      <c r="G12">
        <f>E12-$E$16</f>
        <v>3117380</v>
      </c>
      <c r="H12">
        <f>G12/$G$12</f>
        <v>1</v>
      </c>
      <c r="I12" t="s">
        <v>13</v>
      </c>
      <c r="J12">
        <v>3</v>
      </c>
    </row>
    <row r="13" spans="1:14">
      <c r="A13">
        <v>2</v>
      </c>
      <c r="B13">
        <v>1.0999999999999999E-2</v>
      </c>
      <c r="C13">
        <v>37396.053</v>
      </c>
      <c r="D13">
        <v>425.76100000000002</v>
      </c>
      <c r="E13">
        <v>22736800</v>
      </c>
      <c r="G13">
        <f t="shared" ref="G13:G15" si="2">E13-$E$16</f>
        <v>2645256</v>
      </c>
      <c r="H13">
        <f t="shared" ref="H13:H15" si="3">G13/$G$12</f>
        <v>0.84855102682380712</v>
      </c>
      <c r="I13" t="s">
        <v>14</v>
      </c>
      <c r="J13">
        <v>3</v>
      </c>
    </row>
    <row r="14" spans="1:14">
      <c r="A14">
        <v>3</v>
      </c>
      <c r="B14">
        <v>1.0999999999999999E-2</v>
      </c>
      <c r="C14">
        <v>35683.078999999998</v>
      </c>
      <c r="D14">
        <v>406.25900000000001</v>
      </c>
      <c r="E14">
        <v>21695312</v>
      </c>
      <c r="G14">
        <f t="shared" si="2"/>
        <v>1603768</v>
      </c>
      <c r="H14">
        <f t="shared" si="3"/>
        <v>0.51446021979996026</v>
      </c>
      <c r="I14" t="s">
        <v>28</v>
      </c>
      <c r="J14">
        <v>3</v>
      </c>
    </row>
    <row r="15" spans="1:14">
      <c r="A15">
        <v>4</v>
      </c>
      <c r="B15">
        <v>1.0999999999999999E-2</v>
      </c>
      <c r="C15">
        <v>36294.803</v>
      </c>
      <c r="D15">
        <v>413.22300000000001</v>
      </c>
      <c r="E15">
        <v>22067240</v>
      </c>
      <c r="G15">
        <f t="shared" si="2"/>
        <v>1975696</v>
      </c>
      <c r="H15">
        <f t="shared" si="3"/>
        <v>0.6337681001353701</v>
      </c>
      <c r="I15" t="s">
        <v>19</v>
      </c>
      <c r="J15">
        <v>3</v>
      </c>
    </row>
    <row r="16" spans="1:14">
      <c r="A16">
        <v>5</v>
      </c>
      <c r="B16">
        <v>1.0999999999999999E-2</v>
      </c>
      <c r="C16">
        <v>33045.303</v>
      </c>
      <c r="D16">
        <v>376.22699999999998</v>
      </c>
      <c r="E16">
        <v>20091544</v>
      </c>
      <c r="G16">
        <f>E17-$E$17</f>
        <v>0</v>
      </c>
    </row>
    <row r="21" spans="8:8">
      <c r="H21" s="2"/>
    </row>
    <row r="22" spans="8:8">
      <c r="H22" s="2"/>
    </row>
  </sheetData>
  <sortState ref="L2:N15">
    <sortCondition ref="M2:M15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H18" sqref="H18"/>
    </sheetView>
  </sheetViews>
  <sheetFormatPr baseColWidth="10" defaultRowHeight="15" x14ac:dyDescent="0"/>
  <cols>
    <col min="1" max="1" width="29" bestFit="1" customWidth="1"/>
    <col min="2" max="3" width="20.140625" bestFit="1" customWidth="1"/>
    <col min="4" max="4" width="17.28515625" bestFit="1" customWidth="1"/>
  </cols>
  <sheetData>
    <row r="1" spans="1:14" s="1" customFormat="1" ht="45">
      <c r="A1" s="4" t="s">
        <v>42</v>
      </c>
      <c r="B1" s="3" t="s">
        <v>80</v>
      </c>
      <c r="C1" s="3" t="s">
        <v>80</v>
      </c>
      <c r="D1" s="3" t="s">
        <v>80</v>
      </c>
      <c r="E1"/>
      <c r="F1" s="1" t="s">
        <v>32</v>
      </c>
      <c r="G1" s="1" t="s">
        <v>33</v>
      </c>
      <c r="H1" s="1" t="s">
        <v>34</v>
      </c>
      <c r="I1" s="1" t="s">
        <v>12</v>
      </c>
      <c r="J1" s="1" t="s">
        <v>9</v>
      </c>
      <c r="K1" s="1" t="s">
        <v>10</v>
      </c>
      <c r="L1" s="1" t="s">
        <v>79</v>
      </c>
    </row>
    <row r="2" spans="1:14">
      <c r="A2" s="4"/>
      <c r="B2" s="3"/>
      <c r="C2" s="3"/>
      <c r="D2" s="3"/>
    </row>
    <row r="3" spans="1:14">
      <c r="A3" s="4" t="s">
        <v>81</v>
      </c>
      <c r="B3" s="3" t="s">
        <v>41</v>
      </c>
      <c r="C3" s="3" t="s">
        <v>16</v>
      </c>
      <c r="D3" s="3" t="s">
        <v>16</v>
      </c>
      <c r="F3">
        <v>694.38800000000003</v>
      </c>
      <c r="G3">
        <v>553.29700000000003</v>
      </c>
      <c r="H3">
        <v>705.45399999999995</v>
      </c>
      <c r="I3" t="s">
        <v>13</v>
      </c>
      <c r="J3" t="s">
        <v>11</v>
      </c>
      <c r="K3">
        <v>0.01</v>
      </c>
      <c r="L3">
        <v>1</v>
      </c>
      <c r="M3">
        <v>1</v>
      </c>
      <c r="N3">
        <v>1</v>
      </c>
    </row>
    <row r="4" spans="1:14">
      <c r="A4" s="4" t="s">
        <v>43</v>
      </c>
      <c r="B4" s="3" t="s">
        <v>43</v>
      </c>
      <c r="C4" s="3" t="s">
        <v>43</v>
      </c>
      <c r="D4" s="3" t="s">
        <v>43</v>
      </c>
      <c r="F4">
        <v>743.03759054228954</v>
      </c>
      <c r="G4">
        <v>695.73060409014238</v>
      </c>
      <c r="H4">
        <v>776.99398233331442</v>
      </c>
      <c r="I4" t="s">
        <v>20</v>
      </c>
      <c r="J4" t="s">
        <v>11</v>
      </c>
      <c r="K4">
        <v>0.01</v>
      </c>
      <c r="L4">
        <v>1.0700611049475071</v>
      </c>
      <c r="M4">
        <v>1.2574270312149576</v>
      </c>
      <c r="N4">
        <v>1.1014098471811267</v>
      </c>
    </row>
    <row r="5" spans="1:14">
      <c r="A5" s="4" t="s">
        <v>44</v>
      </c>
      <c r="B5" s="3" t="s">
        <v>13</v>
      </c>
      <c r="C5" s="3" t="s">
        <v>13</v>
      </c>
      <c r="D5" s="3" t="s">
        <v>41</v>
      </c>
      <c r="F5">
        <v>1527.3102119012617</v>
      </c>
      <c r="G5">
        <v>1064.9642546884204</v>
      </c>
      <c r="H5">
        <v>672.18219541729218</v>
      </c>
      <c r="I5" t="s">
        <v>16</v>
      </c>
      <c r="J5" t="s">
        <v>11</v>
      </c>
      <c r="K5">
        <v>0.01</v>
      </c>
      <c r="L5">
        <v>2.1995054809433077</v>
      </c>
      <c r="M5">
        <v>1.9247605801015013</v>
      </c>
      <c r="N5">
        <v>0.95283632301651455</v>
      </c>
    </row>
    <row r="6" spans="1:14">
      <c r="A6" s="4"/>
      <c r="B6" s="3"/>
      <c r="C6" s="3"/>
      <c r="D6" s="3"/>
    </row>
    <row r="7" spans="1:14">
      <c r="A7" s="4" t="s">
        <v>45</v>
      </c>
      <c r="B7" s="3"/>
      <c r="C7" s="3"/>
      <c r="D7" s="3"/>
      <c r="F7">
        <v>1181.289</v>
      </c>
      <c r="G7">
        <v>1233.8520000000001</v>
      </c>
      <c r="H7">
        <v>1242.1510000000001</v>
      </c>
      <c r="I7" t="s">
        <v>13</v>
      </c>
      <c r="J7" t="s">
        <v>11</v>
      </c>
      <c r="K7">
        <v>0.02</v>
      </c>
      <c r="L7">
        <v>1</v>
      </c>
      <c r="M7">
        <v>1</v>
      </c>
      <c r="N7">
        <v>1</v>
      </c>
    </row>
    <row r="8" spans="1:14">
      <c r="A8" s="4" t="s">
        <v>46</v>
      </c>
      <c r="B8" s="3">
        <v>1.6000000000000001E-3</v>
      </c>
      <c r="C8" s="3">
        <v>4.5999999999999999E-3</v>
      </c>
      <c r="D8" s="3">
        <v>1.61E-2</v>
      </c>
      <c r="F8">
        <v>1535.0172375599534</v>
      </c>
      <c r="G8">
        <v>1513.4380735421626</v>
      </c>
      <c r="H8">
        <v>1348.827749167888</v>
      </c>
      <c r="I8" t="s">
        <v>20</v>
      </c>
      <c r="J8" t="s">
        <v>11</v>
      </c>
      <c r="K8">
        <v>0.02</v>
      </c>
      <c r="L8">
        <v>1.2994425898827073</v>
      </c>
      <c r="M8">
        <v>1.2265961181261305</v>
      </c>
      <c r="N8">
        <v>1.0858806611820044</v>
      </c>
    </row>
    <row r="9" spans="1:14">
      <c r="A9" s="4" t="s">
        <v>47</v>
      </c>
      <c r="B9" s="3" t="s">
        <v>58</v>
      </c>
      <c r="C9" s="3" t="s">
        <v>58</v>
      </c>
      <c r="D9" s="3" t="s">
        <v>92</v>
      </c>
      <c r="F9">
        <v>3305.2514449415612</v>
      </c>
      <c r="G9">
        <v>2233.9784957952384</v>
      </c>
      <c r="H9">
        <v>2118.7158074609292</v>
      </c>
      <c r="I9" t="s">
        <v>16</v>
      </c>
      <c r="J9" t="s">
        <v>11</v>
      </c>
      <c r="K9">
        <v>0.02</v>
      </c>
      <c r="L9">
        <v>2.7980040827786943</v>
      </c>
      <c r="M9">
        <v>1.8105724963733398</v>
      </c>
      <c r="N9">
        <v>1.7056829704769623</v>
      </c>
    </row>
    <row r="10" spans="1:14">
      <c r="A10" s="4" t="s">
        <v>48</v>
      </c>
      <c r="B10" s="3" t="s">
        <v>59</v>
      </c>
      <c r="C10" s="3" t="s">
        <v>59</v>
      </c>
      <c r="D10" s="3" t="s">
        <v>59</v>
      </c>
    </row>
    <row r="11" spans="1:14">
      <c r="A11" s="4" t="s">
        <v>49</v>
      </c>
      <c r="B11" s="3" t="s">
        <v>50</v>
      </c>
      <c r="C11" s="3" t="s">
        <v>50</v>
      </c>
      <c r="D11" s="3" t="s">
        <v>50</v>
      </c>
    </row>
    <row r="12" spans="1:14">
      <c r="A12" s="4" t="s">
        <v>51</v>
      </c>
      <c r="B12" s="3" t="s">
        <v>82</v>
      </c>
      <c r="C12" s="3" t="s">
        <v>88</v>
      </c>
      <c r="D12" s="3" t="s">
        <v>93</v>
      </c>
    </row>
    <row r="13" spans="1:14">
      <c r="A13" s="4"/>
      <c r="B13" s="3"/>
      <c r="C13" s="3"/>
      <c r="D13" s="3"/>
    </row>
    <row r="14" spans="1:14">
      <c r="A14" s="4" t="s">
        <v>52</v>
      </c>
      <c r="B14" s="3"/>
      <c r="C14" s="3"/>
      <c r="D14" s="3"/>
    </row>
    <row r="15" spans="1:14">
      <c r="A15" s="4" t="s">
        <v>53</v>
      </c>
      <c r="B15" s="3" t="s">
        <v>83</v>
      </c>
      <c r="C15" s="3" t="s">
        <v>83</v>
      </c>
      <c r="D15" s="3" t="s">
        <v>85</v>
      </c>
    </row>
    <row r="16" spans="1:14">
      <c r="A16" s="4" t="s">
        <v>84</v>
      </c>
      <c r="B16" s="3" t="s">
        <v>85</v>
      </c>
      <c r="C16" s="3" t="s">
        <v>89</v>
      </c>
      <c r="D16" s="3" t="s">
        <v>89</v>
      </c>
    </row>
    <row r="17" spans="1:4">
      <c r="A17" s="4" t="s">
        <v>54</v>
      </c>
      <c r="B17" s="3" t="s">
        <v>86</v>
      </c>
      <c r="C17" s="3" t="s">
        <v>90</v>
      </c>
      <c r="D17" s="3" t="s">
        <v>94</v>
      </c>
    </row>
    <row r="18" spans="1:4">
      <c r="A18" s="4" t="s">
        <v>55</v>
      </c>
      <c r="B18" s="3" t="s">
        <v>87</v>
      </c>
      <c r="C18" s="3" t="s">
        <v>91</v>
      </c>
      <c r="D18" s="3" t="s">
        <v>95</v>
      </c>
    </row>
    <row r="19" spans="1:4">
      <c r="A19" s="4" t="s">
        <v>69</v>
      </c>
      <c r="B19" s="3">
        <v>0.64680000000000004</v>
      </c>
      <c r="C19" s="3">
        <v>0.56840000000000002</v>
      </c>
      <c r="D19" s="3">
        <v>0.45500000000000002</v>
      </c>
    </row>
    <row r="20" spans="1:4">
      <c r="A20" s="4"/>
      <c r="B20" s="3"/>
      <c r="C20" s="3"/>
      <c r="D20" s="3"/>
    </row>
    <row r="21" spans="1:4">
      <c r="A21" s="4" t="s">
        <v>56</v>
      </c>
      <c r="B21" s="3"/>
      <c r="C21" s="3"/>
      <c r="D21" s="3"/>
    </row>
    <row r="22" spans="1:4">
      <c r="A22" s="4" t="s">
        <v>57</v>
      </c>
      <c r="B22" s="3"/>
      <c r="C22" s="3"/>
      <c r="D22" s="3" t="s">
        <v>96</v>
      </c>
    </row>
    <row r="23" spans="1:4">
      <c r="A23" s="4" t="s">
        <v>46</v>
      </c>
      <c r="B23" s="3"/>
      <c r="C23" s="3"/>
      <c r="D23" s="3">
        <v>1.1999999999999999E-3</v>
      </c>
    </row>
    <row r="24" spans="1:4">
      <c r="A24" s="4" t="s">
        <v>47</v>
      </c>
      <c r="B24" s="3"/>
      <c r="C24" s="3"/>
      <c r="D24" s="3" t="s">
        <v>58</v>
      </c>
    </row>
    <row r="25" spans="1:4">
      <c r="A25" s="4" t="s">
        <v>48</v>
      </c>
      <c r="B25" s="3"/>
      <c r="C25" s="3"/>
      <c r="D25" s="3" t="s">
        <v>59</v>
      </c>
    </row>
    <row r="26" spans="1:4">
      <c r="C26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Coomassie quant</vt:lpstr>
      <vt:lpstr>Prism T test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Mable</dc:creator>
  <cp:lastModifiedBy>Mable</cp:lastModifiedBy>
  <dcterms:created xsi:type="dcterms:W3CDTF">2018-02-12T05:45:51Z</dcterms:created>
  <dcterms:modified xsi:type="dcterms:W3CDTF">2019-12-17T07:56:45Z</dcterms:modified>
</cp:coreProperties>
</file>